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trlProps/ctrlProp1.xml" ContentType="application/vnd.ms-excel.contro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filterPrivacy="1" autoCompressPictures="0"/>
  <bookViews>
    <workbookView xWindow="0" yWindow="-60" windowWidth="15600" windowHeight="11760"/>
  </bookViews>
  <sheets>
    <sheet name="Jan" sheetId="6" r:id="rId1"/>
    <sheet name="Feb" sheetId="9" r:id="rId2"/>
    <sheet name="Mär" sheetId="10" r:id="rId3"/>
    <sheet name="Apr" sheetId="11" r:id="rId4"/>
    <sheet name="Mai" sheetId="12" r:id="rId5"/>
    <sheet name="Jun" sheetId="13" r:id="rId6"/>
    <sheet name="Jul" sheetId="14" r:id="rId7"/>
    <sheet name="Aug" sheetId="15" r:id="rId8"/>
    <sheet name="Sep" sheetId="16" r:id="rId9"/>
    <sheet name="Okt" sheetId="17" r:id="rId10"/>
    <sheet name="Nov" sheetId="18" r:id="rId11"/>
    <sheet name="Dez" sheetId="19" r:id="rId12"/>
  </sheets>
  <definedNames>
    <definedName name="AprSun1">DATE(CalendarYear,4,1)-WEEKDAY(DATE(CalendarYear,4,1))+1</definedName>
    <definedName name="AugSun1">DATE(CalendarYear,8,1)-WEEKDAY(DATE(CalendarYear,8,1))+1</definedName>
    <definedName name="CalendarYear">Jan!$L$2</definedName>
    <definedName name="DecSun1">DATE(CalendarYear,12,1)-WEEKDAY(DATE(CalendarYear,12,1))+1</definedName>
    <definedName name="_xlnm.Print_Area" localSheetId="3">Apr!$A$2:$K$19</definedName>
    <definedName name="_xlnm.Print_Area" localSheetId="7">Aug!$A$2:$K$19</definedName>
    <definedName name="_xlnm.Print_Area" localSheetId="11">Dez!$A$2:$K$19</definedName>
    <definedName name="_xlnm.Print_Area" localSheetId="1">Feb!$A$2:$K$19</definedName>
    <definedName name="_xlnm.Print_Area" localSheetId="0">Jan!$A$2:$K$19</definedName>
    <definedName name="_xlnm.Print_Area" localSheetId="6">Jul!$A$2:$K$19</definedName>
    <definedName name="_xlnm.Print_Area" localSheetId="5">Jun!$A$2:$K$19</definedName>
    <definedName name="_xlnm.Print_Area" localSheetId="4">Mai!$A$2:$K$19</definedName>
    <definedName name="_xlnm.Print_Area" localSheetId="2">Mär!$A$2:$K$19</definedName>
    <definedName name="_xlnm.Print_Area" localSheetId="10">Nov!$A$2:$K$19</definedName>
    <definedName name="_xlnm.Print_Area" localSheetId="9">Okt!$A$2:$K$19</definedName>
    <definedName name="_xlnm.Print_Area" localSheetId="8">Sep!$A$2:$K$19</definedName>
    <definedName name="FebSun1">DATE(CalendarYear,2,1)-WEEKDAY(DATE(CalendarYear,2,1))+1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MarSun1">DATE(CalendarYear,3,1)-WEEKDAY(DATE(CalendarYear,3,1))+1</definedName>
    <definedName name="MaySun1">DATE(CalendarYear,5,1)-WEEKDAY(DATE(CalendarYear,5,1))+1</definedName>
    <definedName name="NovSun1">DATE(CalendarYear,11,1)-WEEKDAY(DATE(CalendarYear,11,1))+1</definedName>
    <definedName name="OctSun1">DATE(CalendarYear,10,1)-WEEKDAY(DATE(CalendarYear,10,1))+1</definedName>
    <definedName name="SepSun1">DATE(CalendarYear,9,1)-WEEKDAY(DATE(CalendarYear,9,1))+1</definedName>
  </definedNames>
  <calcPr calcId="125725" calcMode="manual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14"/>
  <c r="B3" i="15"/>
  <c r="B3" i="16"/>
  <c r="B3" i="17"/>
  <c r="B3" i="18"/>
  <c r="B3" i="19"/>
  <c r="B3" i="13"/>
  <c r="C15" i="12"/>
  <c r="B15"/>
  <c r="H13"/>
  <c r="G13"/>
  <c r="F13"/>
  <c r="E13"/>
  <c r="D13"/>
  <c r="C13"/>
  <c r="B13"/>
  <c r="H11"/>
  <c r="G11"/>
  <c r="F11"/>
  <c r="E11"/>
  <c r="D11"/>
  <c r="C11"/>
  <c r="B11"/>
  <c r="H9"/>
  <c r="G9"/>
  <c r="F9"/>
  <c r="E9"/>
  <c r="D9"/>
  <c r="C9"/>
  <c r="B9"/>
  <c r="H7"/>
  <c r="G7"/>
  <c r="F7"/>
  <c r="E7"/>
  <c r="D7"/>
  <c r="C7"/>
  <c r="B7"/>
  <c r="H5"/>
  <c r="G5"/>
  <c r="F5"/>
  <c r="E5"/>
  <c r="D5"/>
  <c r="C5"/>
  <c r="B5"/>
  <c r="B3"/>
  <c r="C15" i="11"/>
  <c r="B15"/>
  <c r="H13"/>
  <c r="G13"/>
  <c r="F13"/>
  <c r="E13"/>
  <c r="D13"/>
  <c r="C13"/>
  <c r="B13"/>
  <c r="H11"/>
  <c r="G11"/>
  <c r="F11"/>
  <c r="E11"/>
  <c r="D11"/>
  <c r="C11"/>
  <c r="B11"/>
  <c r="H9"/>
  <c r="G9"/>
  <c r="F9"/>
  <c r="E9"/>
  <c r="D9"/>
  <c r="C9"/>
  <c r="B9"/>
  <c r="H7"/>
  <c r="G7"/>
  <c r="F7"/>
  <c r="E7"/>
  <c r="D7"/>
  <c r="C7"/>
  <c r="B7"/>
  <c r="H5"/>
  <c r="G5"/>
  <c r="F5"/>
  <c r="E5"/>
  <c r="D5"/>
  <c r="C5"/>
  <c r="B5"/>
  <c r="B3"/>
  <c r="C15" i="10"/>
  <c r="B15"/>
  <c r="H13"/>
  <c r="G13"/>
  <c r="F13"/>
  <c r="E13"/>
  <c r="D13"/>
  <c r="C13"/>
  <c r="B13"/>
  <c r="H11"/>
  <c r="G11"/>
  <c r="F11"/>
  <c r="E11"/>
  <c r="D11"/>
  <c r="C11"/>
  <c r="B11"/>
  <c r="H9"/>
  <c r="G9"/>
  <c r="F9"/>
  <c r="E9"/>
  <c r="D9"/>
  <c r="C9"/>
  <c r="B9"/>
  <c r="H7"/>
  <c r="G7"/>
  <c r="F7"/>
  <c r="E7"/>
  <c r="D7"/>
  <c r="C7"/>
  <c r="B7"/>
  <c r="H5"/>
  <c r="G5"/>
  <c r="F5"/>
  <c r="E5"/>
  <c r="D5"/>
  <c r="C5"/>
  <c r="B5"/>
  <c r="B3"/>
  <c r="C15" i="9"/>
  <c r="B15"/>
  <c r="H13"/>
  <c r="G13"/>
  <c r="F13"/>
  <c r="E13"/>
  <c r="D13"/>
  <c r="C13"/>
  <c r="B13"/>
  <c r="H11"/>
  <c r="G11"/>
  <c r="F11"/>
  <c r="E11"/>
  <c r="D11"/>
  <c r="C11"/>
  <c r="B11"/>
  <c r="H9"/>
  <c r="G9"/>
  <c r="F9"/>
  <c r="E9"/>
  <c r="D9"/>
  <c r="C9"/>
  <c r="B9"/>
  <c r="H7"/>
  <c r="G7"/>
  <c r="F7"/>
  <c r="E7"/>
  <c r="D7"/>
  <c r="C7"/>
  <c r="B7"/>
  <c r="H5"/>
  <c r="G5"/>
  <c r="F5"/>
  <c r="E5"/>
  <c r="D5"/>
  <c r="C5"/>
  <c r="B5"/>
  <c r="B3"/>
  <c r="C15" i="6"/>
  <c r="B15"/>
  <c r="H13"/>
  <c r="G13"/>
  <c r="F13"/>
  <c r="E13"/>
  <c r="D13"/>
  <c r="C13"/>
  <c r="B13"/>
  <c r="H11"/>
  <c r="G11"/>
  <c r="F11"/>
  <c r="E11"/>
  <c r="D11"/>
  <c r="C11"/>
  <c r="B11"/>
  <c r="H9"/>
  <c r="G9"/>
  <c r="F9"/>
  <c r="E9"/>
  <c r="D9"/>
  <c r="C9"/>
  <c r="B9"/>
  <c r="H7"/>
  <c r="G7"/>
  <c r="F7"/>
  <c r="E7"/>
  <c r="D7"/>
  <c r="C7"/>
  <c r="B7"/>
  <c r="B3"/>
  <c r="C15" i="13" l="1"/>
  <c r="B15"/>
  <c r="H13"/>
  <c r="G13"/>
  <c r="F13"/>
  <c r="E13"/>
  <c r="D13"/>
  <c r="C13"/>
  <c r="B13"/>
  <c r="H11"/>
  <c r="G11"/>
  <c r="F11"/>
  <c r="E11"/>
  <c r="D11"/>
  <c r="C11"/>
  <c r="B11"/>
  <c r="H9"/>
  <c r="G9"/>
  <c r="F9"/>
  <c r="E9"/>
  <c r="D9"/>
  <c r="C9"/>
  <c r="B9"/>
  <c r="H7"/>
  <c r="G7"/>
  <c r="F7"/>
  <c r="E7"/>
  <c r="D7"/>
  <c r="C7"/>
  <c r="B7"/>
  <c r="H5"/>
  <c r="G5"/>
  <c r="F5"/>
  <c r="E5"/>
  <c r="D5"/>
  <c r="C5"/>
  <c r="B5"/>
  <c r="C15" i="14"/>
  <c r="B15"/>
  <c r="H13"/>
  <c r="G13"/>
  <c r="F13"/>
  <c r="E13"/>
  <c r="D13"/>
  <c r="C13"/>
  <c r="B13"/>
  <c r="H11"/>
  <c r="G11"/>
  <c r="F11"/>
  <c r="E11"/>
  <c r="D11"/>
  <c r="C11"/>
  <c r="B11"/>
  <c r="H9"/>
  <c r="G9"/>
  <c r="F9"/>
  <c r="E9"/>
  <c r="D9"/>
  <c r="C9"/>
  <c r="B9"/>
  <c r="H7"/>
  <c r="G7"/>
  <c r="F7"/>
  <c r="E7"/>
  <c r="D7"/>
  <c r="C7"/>
  <c r="B7"/>
  <c r="H5"/>
  <c r="G5"/>
  <c r="F5"/>
  <c r="E5"/>
  <c r="D5"/>
  <c r="C5"/>
  <c r="B5"/>
  <c r="C15" i="15"/>
  <c r="B15"/>
  <c r="H13"/>
  <c r="G13"/>
  <c r="F13"/>
  <c r="E13"/>
  <c r="D13"/>
  <c r="C13"/>
  <c r="B13"/>
  <c r="H11"/>
  <c r="G11"/>
  <c r="F11"/>
  <c r="E11"/>
  <c r="D11"/>
  <c r="C11"/>
  <c r="B11"/>
  <c r="H9"/>
  <c r="G9"/>
  <c r="F9"/>
  <c r="E9"/>
  <c r="D9"/>
  <c r="C9"/>
  <c r="B9"/>
  <c r="H7"/>
  <c r="G7"/>
  <c r="F7"/>
  <c r="E7"/>
  <c r="D7"/>
  <c r="C7"/>
  <c r="B7"/>
  <c r="H5"/>
  <c r="G5"/>
  <c r="F5"/>
  <c r="E5"/>
  <c r="D5"/>
  <c r="C5"/>
  <c r="B5"/>
  <c r="C15" i="16"/>
  <c r="B15"/>
  <c r="H13"/>
  <c r="G13"/>
  <c r="F13"/>
  <c r="E13"/>
  <c r="D13"/>
  <c r="C13"/>
  <c r="B13"/>
  <c r="H11"/>
  <c r="G11"/>
  <c r="F11"/>
  <c r="E11"/>
  <c r="D11"/>
  <c r="C11"/>
  <c r="B11"/>
  <c r="H9"/>
  <c r="G9"/>
  <c r="F9"/>
  <c r="E9"/>
  <c r="D9"/>
  <c r="C9"/>
  <c r="B9"/>
  <c r="H7"/>
  <c r="G7"/>
  <c r="F7"/>
  <c r="E7"/>
  <c r="D7"/>
  <c r="C7"/>
  <c r="B7"/>
  <c r="H5"/>
  <c r="G5"/>
  <c r="F5"/>
  <c r="E5"/>
  <c r="D5"/>
  <c r="C5"/>
  <c r="B5"/>
  <c r="C15" i="17"/>
  <c r="B15"/>
  <c r="H13"/>
  <c r="G13"/>
  <c r="F13"/>
  <c r="E13"/>
  <c r="D13"/>
  <c r="C13"/>
  <c r="B13"/>
  <c r="H11"/>
  <c r="G11"/>
  <c r="F11"/>
  <c r="E11"/>
  <c r="D11"/>
  <c r="C11"/>
  <c r="B11"/>
  <c r="H9"/>
  <c r="G9"/>
  <c r="F9"/>
  <c r="E9"/>
  <c r="D9"/>
  <c r="C9"/>
  <c r="B9"/>
  <c r="H7"/>
  <c r="G7"/>
  <c r="F7"/>
  <c r="E7"/>
  <c r="D7"/>
  <c r="C7"/>
  <c r="B7"/>
  <c r="H5"/>
  <c r="G5"/>
  <c r="F5"/>
  <c r="E5"/>
  <c r="D5"/>
  <c r="C5"/>
  <c r="B5"/>
  <c r="C15" i="18"/>
  <c r="B15"/>
  <c r="H13"/>
  <c r="G13"/>
  <c r="F13"/>
  <c r="E13"/>
  <c r="D13"/>
  <c r="C13"/>
  <c r="B13"/>
  <c r="H11"/>
  <c r="G11"/>
  <c r="F11"/>
  <c r="E11"/>
  <c r="D11"/>
  <c r="C11"/>
  <c r="B11"/>
  <c r="H9"/>
  <c r="G9"/>
  <c r="F9"/>
  <c r="E9"/>
  <c r="D9"/>
  <c r="C9"/>
  <c r="B9"/>
  <c r="H7"/>
  <c r="G7"/>
  <c r="F7"/>
  <c r="E7"/>
  <c r="D7"/>
  <c r="C7"/>
  <c r="B7"/>
  <c r="H5"/>
  <c r="G5"/>
  <c r="F5"/>
  <c r="E5"/>
  <c r="D5"/>
  <c r="C5"/>
  <c r="B5"/>
  <c r="C15" i="19"/>
  <c r="B15"/>
  <c r="H13"/>
  <c r="G13"/>
  <c r="F13"/>
  <c r="E13"/>
  <c r="D13"/>
  <c r="C13"/>
  <c r="B13"/>
  <c r="H11"/>
  <c r="G11"/>
  <c r="F11"/>
  <c r="E11"/>
  <c r="D11"/>
  <c r="C11"/>
  <c r="B11"/>
  <c r="H9"/>
  <c r="G9"/>
  <c r="F9"/>
  <c r="E9"/>
  <c r="D9"/>
  <c r="C9"/>
  <c r="B9"/>
  <c r="H7"/>
  <c r="G7"/>
  <c r="F7"/>
  <c r="E7"/>
  <c r="D7"/>
  <c r="C7"/>
  <c r="B7"/>
  <c r="H5"/>
  <c r="G5"/>
  <c r="F5"/>
  <c r="E5"/>
  <c r="D5"/>
  <c r="C5"/>
  <c r="B5"/>
</calcChain>
</file>

<file path=xl/sharedStrings.xml><?xml version="1.0" encoding="utf-8"?>
<sst xmlns="http://schemas.openxmlformats.org/spreadsheetml/2006/main" count="103" uniqueCount="10">
  <si>
    <t/>
  </si>
  <si>
    <t>JAHR AUSWÄHLEN:</t>
  </si>
  <si>
    <t>MONTAG</t>
  </si>
  <si>
    <t>DIENSTAG</t>
  </si>
  <si>
    <t>MITTWOCH</t>
  </si>
  <si>
    <t>FREITAG</t>
  </si>
  <si>
    <t>SAMSTAG</t>
  </si>
  <si>
    <t>SONNTAG</t>
  </si>
  <si>
    <t>NOTIZEN:</t>
  </si>
  <si>
    <t>DONNERSTAG</t>
  </si>
</sst>
</file>

<file path=xl/styles.xml><?xml version="1.0" encoding="utf-8"?>
<styleSheet xmlns="http://schemas.openxmlformats.org/spreadsheetml/2006/main">
  <numFmts count="3">
    <numFmt numFmtId="164" formatCode="d"/>
    <numFmt numFmtId="165" formatCode="mmmm\ yyyy"/>
    <numFmt numFmtId="166" formatCode="mmmm"/>
  </numFmts>
  <fonts count="16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30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1" fillId="0" borderId="0" xfId="1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4" fillId="4" borderId="10" xfId="1" applyFont="1" applyFill="1" applyBorder="1" applyAlignment="1">
      <alignment horizontal="center" vertical="top" wrapText="1"/>
    </xf>
    <xf numFmtId="0" fontId="14" fillId="4" borderId="10" xfId="3" applyFont="1" applyFill="1" applyBorder="1" applyAlignment="1">
      <alignment horizontal="center" vertical="top" wrapText="1"/>
    </xf>
    <xf numFmtId="0" fontId="14" fillId="0" borderId="10" xfId="1" applyFont="1" applyFill="1" applyBorder="1" applyAlignment="1">
      <alignment horizontal="center" vertical="top" wrapText="1"/>
    </xf>
    <xf numFmtId="0" fontId="14" fillId="0" borderId="10" xfId="3" applyFont="1" applyFill="1" applyBorder="1" applyAlignment="1">
      <alignment horizontal="center" vertical="top" wrapText="1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164" fontId="15" fillId="4" borderId="11" xfId="1" applyNumberFormat="1" applyFont="1" applyFill="1" applyBorder="1" applyAlignment="1">
      <alignment horizontal="left" vertical="top" wrapText="1"/>
    </xf>
    <xf numFmtId="164" fontId="15" fillId="0" borderId="11" xfId="1" applyNumberFormat="1" applyFont="1" applyFill="1" applyBorder="1" applyAlignment="1">
      <alignment horizontal="left" vertical="top" wrapText="1"/>
    </xf>
    <xf numFmtId="164" fontId="15" fillId="4" borderId="12" xfId="1" applyNumberFormat="1" applyFont="1" applyFill="1" applyBorder="1" applyAlignment="1">
      <alignment horizontal="left" vertical="top" wrapText="1"/>
    </xf>
    <xf numFmtId="164" fontId="15" fillId="0" borderId="12" xfId="1" applyNumberFormat="1" applyFont="1" applyFill="1" applyBorder="1" applyAlignment="1">
      <alignment horizontal="left" vertical="top" wrapText="1"/>
    </xf>
    <xf numFmtId="164" fontId="15" fillId="0" borderId="13" xfId="1" applyNumberFormat="1" applyFont="1" applyFill="1" applyBorder="1" applyAlignment="1">
      <alignment horizontal="left" vertical="top" wrapText="1"/>
    </xf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3" fillId="0" borderId="5" xfId="2" applyNumberFormat="1" applyFont="1" applyFill="1" applyBorder="1" applyAlignment="1">
      <alignment horizontal="left" vertical="center" wrapText="1"/>
    </xf>
    <xf numFmtId="164" fontId="13" fillId="0" borderId="6" xfId="2" applyNumberFormat="1" applyFont="1" applyFill="1" applyBorder="1" applyAlignment="1">
      <alignment horizontal="left" vertical="center" wrapText="1"/>
    </xf>
    <xf numFmtId="164" fontId="13" fillId="0" borderId="7" xfId="2" applyNumberFormat="1" applyFont="1" applyFill="1" applyBorder="1" applyAlignment="1">
      <alignment horizontal="left" vertical="center" wrapText="1"/>
    </xf>
    <xf numFmtId="165" fontId="10" fillId="0" borderId="8" xfId="1" applyNumberFormat="1" applyFont="1" applyBorder="1" applyAlignment="1">
      <alignment horizontal="left" vertical="center"/>
    </xf>
    <xf numFmtId="165" fontId="10" fillId="0" borderId="0" xfId="1" applyNumberFormat="1" applyFont="1" applyBorder="1" applyAlignment="1">
      <alignment horizontal="left" vertical="center"/>
    </xf>
  </cellXfs>
  <cellStyles count="6">
    <cellStyle name="40% - Accent1 2" xfId="3"/>
    <cellStyle name="Accent1 2" xfId="2"/>
    <cellStyle name="Heading 1 2" xfId="4"/>
    <cellStyle name="Hyperlink" xfId="5" builtinId="8"/>
    <cellStyle name="Normal 2" xfId="1"/>
    <cellStyle name="Standard" xfId="0" builtinId="0" customBuiltin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CalendarYear" max="2999" min="1900" page="10" val="201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png"/><Relationship Id="rId4" Type="http://schemas.openxmlformats.org/officeDocument/2006/relationships/image" Target="../media/image6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png"/><Relationship Id="rId1" Type="http://schemas.openxmlformats.org/officeDocument/2006/relationships/image" Target="../media/image23.jpeg"/><Relationship Id="rId4" Type="http://schemas.openxmlformats.org/officeDocument/2006/relationships/image" Target="../media/image2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png"/><Relationship Id="rId1" Type="http://schemas.openxmlformats.org/officeDocument/2006/relationships/image" Target="../media/image25.jpeg"/><Relationship Id="rId4" Type="http://schemas.openxmlformats.org/officeDocument/2006/relationships/image" Target="../media/image26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7.jpeg"/><Relationship Id="rId1" Type="http://schemas.openxmlformats.org/officeDocument/2006/relationships/image" Target="../media/image3.png"/><Relationship Id="rId4" Type="http://schemas.openxmlformats.org/officeDocument/2006/relationships/image" Target="../media/image2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7.jpeg"/><Relationship Id="rId1" Type="http://schemas.openxmlformats.org/officeDocument/2006/relationships/image" Target="../media/image3.pn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9.jpeg"/><Relationship Id="rId1" Type="http://schemas.openxmlformats.org/officeDocument/2006/relationships/image" Target="../media/image3.png"/><Relationship Id="rId4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1.jpeg"/><Relationship Id="rId1" Type="http://schemas.openxmlformats.org/officeDocument/2006/relationships/image" Target="../media/image3.png"/><Relationship Id="rId4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3.jpeg"/><Relationship Id="rId1" Type="http://schemas.openxmlformats.org/officeDocument/2006/relationships/image" Target="../media/image3.png"/><Relationship Id="rId4" Type="http://schemas.openxmlformats.org/officeDocument/2006/relationships/image" Target="../media/image1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5.jpeg"/><Relationship Id="rId1" Type="http://schemas.openxmlformats.org/officeDocument/2006/relationships/image" Target="../media/image3.png"/><Relationship Id="rId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7.jpeg"/><Relationship Id="rId1" Type="http://schemas.openxmlformats.org/officeDocument/2006/relationships/image" Target="../media/image3.png"/><Relationship Id="rId4" Type="http://schemas.openxmlformats.org/officeDocument/2006/relationships/image" Target="../media/image18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png"/><Relationship Id="rId1" Type="http://schemas.openxmlformats.org/officeDocument/2006/relationships/image" Target="../media/image19.jpeg"/><Relationship Id="rId4" Type="http://schemas.openxmlformats.org/officeDocument/2006/relationships/image" Target="../media/image2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png"/><Relationship Id="rId1" Type="http://schemas.openxmlformats.org/officeDocument/2006/relationships/image" Target="../media/image21.jpeg"/><Relationship Id="rId4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570491</xdr:colOff>
      <xdr:row>1</xdr:row>
      <xdr:rowOff>161226</xdr:rowOff>
    </xdr:from>
    <xdr:to>
      <xdr:col>7</xdr:col>
      <xdr:colOff>928612</xdr:colOff>
      <xdr:row>2</xdr:row>
      <xdr:rowOff>522378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42691" y="361251"/>
          <a:ext cx="1539221" cy="694527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2</xdr:row>
      <xdr:rowOff>403184</xdr:rowOff>
    </xdr:from>
    <xdr:to>
      <xdr:col>9</xdr:col>
      <xdr:colOff>1035429</xdr:colOff>
      <xdr:row>7</xdr:row>
      <xdr:rowOff>221899</xdr:rowOff>
    </xdr:to>
    <xdr:pic>
      <xdr:nvPicPr>
        <xdr:cNvPr id="3" name="Picture 2" descr="Frenched rack of lamb in a skillet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672" y="934812"/>
          <a:ext cx="1883664" cy="201168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497634</xdr:colOff>
      <xdr:row>2</xdr:row>
      <xdr:rowOff>38100</xdr:rowOff>
    </xdr:from>
    <xdr:to>
      <xdr:col>9</xdr:col>
      <xdr:colOff>874647</xdr:colOff>
      <xdr:row>2</xdr:row>
      <xdr:rowOff>182880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454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497634</xdr:colOff>
      <xdr:row>18</xdr:row>
      <xdr:rowOff>40979</xdr:rowOff>
    </xdr:from>
    <xdr:to>
      <xdr:col>9</xdr:col>
      <xdr:colOff>874647</xdr:colOff>
      <xdr:row>18</xdr:row>
      <xdr:rowOff>185759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454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7</xdr:row>
      <xdr:rowOff>349805</xdr:rowOff>
    </xdr:from>
    <xdr:to>
      <xdr:col>9</xdr:col>
      <xdr:colOff>1035429</xdr:colOff>
      <xdr:row>11</xdr:row>
      <xdr:rowOff>567240</xdr:rowOff>
    </xdr:to>
    <xdr:pic>
      <xdr:nvPicPr>
        <xdr:cNvPr id="21" name="Picture 20" descr="Assorted spices in six rectangular bowls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672" y="3074398"/>
          <a:ext cx="1883664" cy="201167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1063256</xdr:colOff>
      <xdr:row>17</xdr:row>
      <xdr:rowOff>61056</xdr:rowOff>
    </xdr:to>
    <xdr:sp macro="" textlink="">
      <xdr:nvSpPr>
        <xdr:cNvPr id="25" name="TextBox 24"/>
        <xdr:cNvSpPr txBox="1"/>
      </xdr:nvSpPr>
      <xdr:spPr>
        <a:xfrm>
          <a:off x="8781846" y="5213983"/>
          <a:ext cx="1939317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Geben Sie hier Ihre Adresse ein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Ort, Land, PLZ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Caramelized sea scallops on a bed of wilted rainbow chard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571825</xdr:colOff>
      <xdr:row>1</xdr:row>
      <xdr:rowOff>157161</xdr:rowOff>
    </xdr:from>
    <xdr:to>
      <xdr:col>7</xdr:col>
      <xdr:colOff>929946</xdr:colOff>
      <xdr:row>2</xdr:row>
      <xdr:rowOff>518313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44025" y="357186"/>
          <a:ext cx="1539221" cy="694527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rainbow chard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314121</xdr:colOff>
      <xdr:row>11</xdr:row>
      <xdr:rowOff>699133</xdr:rowOff>
    </xdr:from>
    <xdr:to>
      <xdr:col>9</xdr:col>
      <xdr:colOff>1072584</xdr:colOff>
      <xdr:row>17</xdr:row>
      <xdr:rowOff>80918</xdr:rowOff>
    </xdr:to>
    <xdr:sp macro="" textlink="">
      <xdr:nvSpPr>
        <xdr:cNvPr id="8" name="TextBox 7"/>
        <xdr:cNvSpPr txBox="1"/>
      </xdr:nvSpPr>
      <xdr:spPr>
        <a:xfrm>
          <a:off x="8848521" y="5213983"/>
          <a:ext cx="1939563" cy="2096410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Geben Sie hier Ihre Adresse ein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Ort, Land, PLZ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Two bowls of carrot soup garnished with a swirl of yogurt and parsley flak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571825</xdr:colOff>
      <xdr:row>1</xdr:row>
      <xdr:rowOff>157161</xdr:rowOff>
    </xdr:from>
    <xdr:to>
      <xdr:col>7</xdr:col>
      <xdr:colOff>929946</xdr:colOff>
      <xdr:row>2</xdr:row>
      <xdr:rowOff>518313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44025" y="357186"/>
          <a:ext cx="1539221" cy="694527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unch of fresh carrot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314121</xdr:colOff>
      <xdr:row>11</xdr:row>
      <xdr:rowOff>699133</xdr:rowOff>
    </xdr:from>
    <xdr:to>
      <xdr:col>9</xdr:col>
      <xdr:colOff>1072584</xdr:colOff>
      <xdr:row>17</xdr:row>
      <xdr:rowOff>80918</xdr:rowOff>
    </xdr:to>
    <xdr:sp macro="" textlink="">
      <xdr:nvSpPr>
        <xdr:cNvPr id="8" name="TextBox 7"/>
        <xdr:cNvSpPr txBox="1"/>
      </xdr:nvSpPr>
      <xdr:spPr>
        <a:xfrm>
          <a:off x="8848521" y="5213983"/>
          <a:ext cx="1939563" cy="2096410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Geben Sie hier Ihre Adresse ein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Ort, Land, PLZ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571825</xdr:colOff>
      <xdr:row>1</xdr:row>
      <xdr:rowOff>157161</xdr:rowOff>
    </xdr:from>
    <xdr:to>
      <xdr:col>7</xdr:col>
      <xdr:colOff>929946</xdr:colOff>
      <xdr:row>2</xdr:row>
      <xdr:rowOff>518313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44025" y="357186"/>
          <a:ext cx="1539221" cy="694527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ter of brownie parfaits topped with crumbled brownie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060" y="7528072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Stack of fresh baked browni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314121</xdr:colOff>
      <xdr:row>11</xdr:row>
      <xdr:rowOff>699133</xdr:rowOff>
    </xdr:from>
    <xdr:to>
      <xdr:col>9</xdr:col>
      <xdr:colOff>1072584</xdr:colOff>
      <xdr:row>17</xdr:row>
      <xdr:rowOff>14243</xdr:rowOff>
    </xdr:to>
    <xdr:sp macro="" textlink="">
      <xdr:nvSpPr>
        <xdr:cNvPr id="8" name="TextBox 7"/>
        <xdr:cNvSpPr txBox="1"/>
      </xdr:nvSpPr>
      <xdr:spPr>
        <a:xfrm>
          <a:off x="8848521" y="5213983"/>
          <a:ext cx="1939563" cy="2096410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Geben Sie hier Ihre Adresse ein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Ort, Land, PLZ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571819</xdr:colOff>
      <xdr:row>1</xdr:row>
      <xdr:rowOff>161445</xdr:rowOff>
    </xdr:from>
    <xdr:to>
      <xdr:col>7</xdr:col>
      <xdr:colOff>929940</xdr:colOff>
      <xdr:row>2</xdr:row>
      <xdr:rowOff>522597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44019" y="361470"/>
          <a:ext cx="1539221" cy="694527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ot of stew with fresh vegetables and meat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mushroom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314121</xdr:colOff>
      <xdr:row>11</xdr:row>
      <xdr:rowOff>699133</xdr:rowOff>
    </xdr:from>
    <xdr:to>
      <xdr:col>9</xdr:col>
      <xdr:colOff>1072584</xdr:colOff>
      <xdr:row>17</xdr:row>
      <xdr:rowOff>80918</xdr:rowOff>
    </xdr:to>
    <xdr:sp macro="" textlink="">
      <xdr:nvSpPr>
        <xdr:cNvPr id="8" name="TextBox 7"/>
        <xdr:cNvSpPr txBox="1"/>
      </xdr:nvSpPr>
      <xdr:spPr>
        <a:xfrm>
          <a:off x="8848521" y="5213983"/>
          <a:ext cx="1939563" cy="2096410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Geben Sie hier Ihre Adresse ein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Ort, Land, PLZ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571825</xdr:colOff>
      <xdr:row>1</xdr:row>
      <xdr:rowOff>161446</xdr:rowOff>
    </xdr:from>
    <xdr:to>
      <xdr:col>7</xdr:col>
      <xdr:colOff>929946</xdr:colOff>
      <xdr:row>2</xdr:row>
      <xdr:rowOff>522598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44025" y="361471"/>
          <a:ext cx="1539221" cy="694527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topped with sliced radishes and nut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Platter of fresh radishes.  To change this picture, right-click picture and then click Change Picture.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314121</xdr:colOff>
      <xdr:row>11</xdr:row>
      <xdr:rowOff>699133</xdr:rowOff>
    </xdr:from>
    <xdr:to>
      <xdr:col>9</xdr:col>
      <xdr:colOff>1072584</xdr:colOff>
      <xdr:row>17</xdr:row>
      <xdr:rowOff>80918</xdr:rowOff>
    </xdr:to>
    <xdr:sp macro="" textlink="">
      <xdr:nvSpPr>
        <xdr:cNvPr id="8" name="TextBox 7"/>
        <xdr:cNvSpPr txBox="1"/>
      </xdr:nvSpPr>
      <xdr:spPr>
        <a:xfrm>
          <a:off x="8848521" y="5213983"/>
          <a:ext cx="1939563" cy="2096410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Geben Sie hier Ihre Adresse ein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Ort, Land, PLZ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567745</xdr:colOff>
      <xdr:row>1</xdr:row>
      <xdr:rowOff>157161</xdr:rowOff>
    </xdr:from>
    <xdr:to>
      <xdr:col>7</xdr:col>
      <xdr:colOff>925866</xdr:colOff>
      <xdr:row>2</xdr:row>
      <xdr:rowOff>518313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39945" y="357186"/>
          <a:ext cx="1539221" cy="694527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Stack of asparagus quiche cut into wedge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asparagus stem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323646</xdr:colOff>
      <xdr:row>11</xdr:row>
      <xdr:rowOff>699133</xdr:rowOff>
    </xdr:from>
    <xdr:to>
      <xdr:col>9</xdr:col>
      <xdr:colOff>1082109</xdr:colOff>
      <xdr:row>17</xdr:row>
      <xdr:rowOff>80918</xdr:rowOff>
    </xdr:to>
    <xdr:sp macro="" textlink="">
      <xdr:nvSpPr>
        <xdr:cNvPr id="8" name="TextBox 7"/>
        <xdr:cNvSpPr txBox="1"/>
      </xdr:nvSpPr>
      <xdr:spPr>
        <a:xfrm>
          <a:off x="8858046" y="5213983"/>
          <a:ext cx="1939563" cy="2096410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Geben Sie hier Ihre Adresse ein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Ort, Land, PLZ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567745</xdr:colOff>
      <xdr:row>1</xdr:row>
      <xdr:rowOff>157161</xdr:rowOff>
    </xdr:from>
    <xdr:to>
      <xdr:col>7</xdr:col>
      <xdr:colOff>925866</xdr:colOff>
      <xdr:row>2</xdr:row>
      <xdr:rowOff>518313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39945" y="357186"/>
          <a:ext cx="1539221" cy="694527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Bowl of fruit cocktail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grapefruit wedge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323646</xdr:colOff>
      <xdr:row>11</xdr:row>
      <xdr:rowOff>699133</xdr:rowOff>
    </xdr:from>
    <xdr:to>
      <xdr:col>9</xdr:col>
      <xdr:colOff>1082109</xdr:colOff>
      <xdr:row>17</xdr:row>
      <xdr:rowOff>80918</xdr:rowOff>
    </xdr:to>
    <xdr:sp macro="" textlink="">
      <xdr:nvSpPr>
        <xdr:cNvPr id="8" name="TextBox 7"/>
        <xdr:cNvSpPr txBox="1"/>
      </xdr:nvSpPr>
      <xdr:spPr>
        <a:xfrm>
          <a:off x="8858046" y="5213983"/>
          <a:ext cx="1939563" cy="2096410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Geben Sie hier Ihre Adresse ein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Ort, Land, PLZ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571825</xdr:colOff>
      <xdr:row>1</xdr:row>
      <xdr:rowOff>157161</xdr:rowOff>
    </xdr:from>
    <xdr:to>
      <xdr:col>7</xdr:col>
      <xdr:colOff>929946</xdr:colOff>
      <xdr:row>2</xdr:row>
      <xdr:rowOff>518313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44025" y="357186"/>
          <a:ext cx="1539221" cy="694527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with field green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vine ripened tomato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314121</xdr:colOff>
      <xdr:row>11</xdr:row>
      <xdr:rowOff>699133</xdr:rowOff>
    </xdr:from>
    <xdr:to>
      <xdr:col>9</xdr:col>
      <xdr:colOff>1072584</xdr:colOff>
      <xdr:row>17</xdr:row>
      <xdr:rowOff>80918</xdr:rowOff>
    </xdr:to>
    <xdr:sp macro="" textlink="">
      <xdr:nvSpPr>
        <xdr:cNvPr id="8" name="TextBox 7"/>
        <xdr:cNvSpPr txBox="1"/>
      </xdr:nvSpPr>
      <xdr:spPr>
        <a:xfrm>
          <a:off x="8848521" y="5213983"/>
          <a:ext cx="1939563" cy="2096410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Geben Sie hier Ihre Adresse ein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Ort, Land, PLZ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571825</xdr:colOff>
      <xdr:row>1</xdr:row>
      <xdr:rowOff>157161</xdr:rowOff>
    </xdr:from>
    <xdr:to>
      <xdr:col>7</xdr:col>
      <xdr:colOff>929946</xdr:colOff>
      <xdr:row>2</xdr:row>
      <xdr:rowOff>518313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44025" y="357186"/>
          <a:ext cx="1539221" cy="694527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Watermelon shaved ice topped with a lime wedge and parsley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382222</xdr:rowOff>
    </xdr:from>
    <xdr:to>
      <xdr:col>9</xdr:col>
      <xdr:colOff>1035035</xdr:colOff>
      <xdr:row>11</xdr:row>
      <xdr:rowOff>598437</xdr:rowOff>
    </xdr:to>
    <xdr:pic>
      <xdr:nvPicPr>
        <xdr:cNvPr id="6" name="Picture 5" descr="Picnic table with a row of freshly cut watermelon wedg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278" y="3106815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314121</xdr:colOff>
      <xdr:row>11</xdr:row>
      <xdr:rowOff>699133</xdr:rowOff>
    </xdr:from>
    <xdr:to>
      <xdr:col>9</xdr:col>
      <xdr:colOff>1072584</xdr:colOff>
      <xdr:row>17</xdr:row>
      <xdr:rowOff>80918</xdr:rowOff>
    </xdr:to>
    <xdr:sp macro="" textlink="">
      <xdr:nvSpPr>
        <xdr:cNvPr id="8" name="TextBox 7"/>
        <xdr:cNvSpPr txBox="1"/>
      </xdr:nvSpPr>
      <xdr:spPr>
        <a:xfrm>
          <a:off x="8848521" y="5213983"/>
          <a:ext cx="1939563" cy="2096410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Geben Sie hier Ihre Adresse ein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Ort, Land, PLZ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Grilled salmon and fresh vegetables on an oval plat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571825</xdr:colOff>
      <xdr:row>1</xdr:row>
      <xdr:rowOff>157161</xdr:rowOff>
    </xdr:from>
    <xdr:to>
      <xdr:col>7</xdr:col>
      <xdr:colOff>929946</xdr:colOff>
      <xdr:row>2</xdr:row>
      <xdr:rowOff>518313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44025" y="357186"/>
          <a:ext cx="1539221" cy="694527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partially snapped green bean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314121</xdr:colOff>
      <xdr:row>11</xdr:row>
      <xdr:rowOff>699133</xdr:rowOff>
    </xdr:from>
    <xdr:to>
      <xdr:col>9</xdr:col>
      <xdr:colOff>1072584</xdr:colOff>
      <xdr:row>17</xdr:row>
      <xdr:rowOff>80918</xdr:rowOff>
    </xdr:to>
    <xdr:sp macro="" textlink="">
      <xdr:nvSpPr>
        <xdr:cNvPr id="8" name="TextBox 7"/>
        <xdr:cNvSpPr txBox="1"/>
      </xdr:nvSpPr>
      <xdr:spPr>
        <a:xfrm>
          <a:off x="8848521" y="5213983"/>
          <a:ext cx="1939563" cy="2096410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Geben Sie hier Ihre Adresse ein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Ort, Land, PLZ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e of cooked apple slices in a spiral pattern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571825</xdr:colOff>
      <xdr:row>1</xdr:row>
      <xdr:rowOff>157161</xdr:rowOff>
    </xdr:from>
    <xdr:to>
      <xdr:col>7</xdr:col>
      <xdr:colOff>929946</xdr:colOff>
      <xdr:row>2</xdr:row>
      <xdr:rowOff>518313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44025" y="357186"/>
          <a:ext cx="1539221" cy="694527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appl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314121</xdr:colOff>
      <xdr:row>11</xdr:row>
      <xdr:rowOff>699133</xdr:rowOff>
    </xdr:from>
    <xdr:to>
      <xdr:col>9</xdr:col>
      <xdr:colOff>1072584</xdr:colOff>
      <xdr:row>17</xdr:row>
      <xdr:rowOff>80918</xdr:rowOff>
    </xdr:to>
    <xdr:sp macro="" textlink="">
      <xdr:nvSpPr>
        <xdr:cNvPr id="8" name="TextBox 7"/>
        <xdr:cNvSpPr txBox="1"/>
      </xdr:nvSpPr>
      <xdr:spPr>
        <a:xfrm>
          <a:off x="8848521" y="5213983"/>
          <a:ext cx="1939563" cy="2096410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Geben Sie hier Ihre Adresse ein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Ort, Land, PLZ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0"/>
  <sheetViews>
    <sheetView showGridLines="0" tabSelected="1" zoomScaleNormal="100" workbookViewId="0">
      <selection activeCell="M20" sqref="M20"/>
    </sheetView>
  </sheetViews>
  <sheetFormatPr baseColWidth="10" defaultColWidth="6.6640625" defaultRowHeight="14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>
      <c r="A1"/>
      <c r="L1" s="8" t="s">
        <v>1</v>
      </c>
    </row>
    <row r="2" spans="1:18" ht="26.25" customHeight="1">
      <c r="A2"/>
      <c r="L2" s="9">
        <v>2011</v>
      </c>
    </row>
    <row r="3" spans="1:18" ht="57.75" customHeight="1">
      <c r="A3"/>
      <c r="B3" s="28" t="str">
        <f>"JANUAR "&amp;CalendarYear</f>
        <v>JANUAR 2011</v>
      </c>
      <c r="C3" s="28"/>
      <c r="D3" s="28"/>
      <c r="E3" s="28"/>
      <c r="F3" s="28"/>
    </row>
    <row r="4" spans="1:18" customFormat="1" ht="29.25" customHeight="1">
      <c r="B4" s="14" t="s">
        <v>2</v>
      </c>
      <c r="C4" s="15" t="s">
        <v>3</v>
      </c>
      <c r="D4" s="15" t="s">
        <v>4</v>
      </c>
      <c r="E4" s="15" t="s">
        <v>9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>
      <c r="B5" s="17" t="s">
        <v>0</v>
      </c>
      <c r="C5" s="17" t="s">
        <v>0</v>
      </c>
      <c r="D5" s="17" t="s">
        <v>0</v>
      </c>
      <c r="E5" s="17" t="s">
        <v>0</v>
      </c>
      <c r="F5" s="17" t="s">
        <v>0</v>
      </c>
      <c r="G5" s="17" t="s">
        <v>0</v>
      </c>
      <c r="H5" s="17">
        <v>40909</v>
      </c>
      <c r="I5" s="3"/>
      <c r="K5" s="1"/>
      <c r="L5" s="1"/>
      <c r="M5" s="1"/>
      <c r="Q5" s="2"/>
      <c r="R5" s="1"/>
    </row>
    <row r="6" spans="1:18" s="2" customFormat="1" ht="55.5" customHeight="1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>
      <c r="A7"/>
      <c r="B7" s="18">
        <f>IF(DAY(JanSun1)=1,IF(AND(YEAR(JanSun1+1)=CalendarYear,MONTH(JanSun1+1)=1),JanSun1+1,""),IF(AND(YEAR(JanSun1+8)=CalendarYear,MONTH(JanSun1+8)=1),JanSun1+8,""))</f>
        <v>40546</v>
      </c>
      <c r="C7" s="18">
        <f>IF(DAY(JanSun1)=1,IF(AND(YEAR(JanSun1+2)=CalendarYear,MONTH(JanSun1+2)=1),JanSun1+2,""),IF(AND(YEAR(JanSun1+9)=CalendarYear,MONTH(JanSun1+9)=1),JanSun1+9,""))</f>
        <v>40547</v>
      </c>
      <c r="D7" s="18">
        <f>IF(DAY(JanSun1)=1,IF(AND(YEAR(JanSun1+3)=CalendarYear,MONTH(JanSun1+3)=1),JanSun1+3,""),IF(AND(YEAR(JanSun1+10)=CalendarYear,MONTH(JanSun1+10)=1),JanSun1+10,""))</f>
        <v>40548</v>
      </c>
      <c r="E7" s="18">
        <f>IF(DAY(JanSun1)=1,IF(AND(YEAR(JanSun1+4)=CalendarYear,MONTH(JanSun1+4)=1),JanSun1+4,""),IF(AND(YEAR(JanSun1+11)=CalendarYear,MONTH(JanSun1+11)=1),JanSun1+11,""))</f>
        <v>40549</v>
      </c>
      <c r="F7" s="18">
        <f>IF(DAY(JanSun1)=1,IF(AND(YEAR(JanSun1+5)=CalendarYear,MONTH(JanSun1+5)=1),JanSun1+5,""),IF(AND(YEAR(JanSun1+12)=CalendarYear,MONTH(JanSun1+12)=1),JanSun1+12,""))</f>
        <v>40550</v>
      </c>
      <c r="G7" s="18">
        <f>IF(DAY(JanSun1)=1,IF(AND(YEAR(JanSun1+6)=CalendarYear,MONTH(JanSun1+6)=1),JanSun1+6,""),IF(AND(YEAR(JanSun1+13)=CalendarYear,MONTH(JanSun1+13)=1),JanSun1+13,""))</f>
        <v>40551</v>
      </c>
      <c r="H7" s="18">
        <f>IF(DAY(JanSun1)=1,IF(AND(YEAR(JanSun1+7)=CalendarYear,MONTH(JanSun1+7)=1),JanSun1+7,""),IF(AND(YEAR(JanSun1+14)=CalendarYear,MONTH(JanSun1+14)=1),JanSun1+14,""))</f>
        <v>40552</v>
      </c>
      <c r="I7" s="3"/>
    </row>
    <row r="8" spans="1:18" ht="55.5" customHeight="1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>
      <c r="A9"/>
      <c r="B9" s="19">
        <f>IF(DAY(JanSun1)=1,IF(AND(YEAR(JanSun1+8)=CalendarYear,MONTH(JanSun1+8)=1),JanSun1+8,""),IF(AND(YEAR(JanSun1+15)=CalendarYear,MONTH(JanSun1+15)=1),JanSun1+15,""))</f>
        <v>40553</v>
      </c>
      <c r="C9" s="19">
        <f>IF(DAY(JanSun1)=1,IF(AND(YEAR(JanSun1+9)=CalendarYear,MONTH(JanSun1+9)=1),JanSun1+9,""),IF(AND(YEAR(JanSun1+16)=CalendarYear,MONTH(JanSun1+16)=1),JanSun1+16,""))</f>
        <v>40554</v>
      </c>
      <c r="D9" s="19">
        <f>IF(DAY(JanSun1)=1,IF(AND(YEAR(JanSun1+10)=CalendarYear,MONTH(JanSun1+10)=1),JanSun1+10,""),IF(AND(YEAR(JanSun1+17)=CalendarYear,MONTH(JanSun1+17)=1),JanSun1+17,""))</f>
        <v>40555</v>
      </c>
      <c r="E9" s="19">
        <f>IF(DAY(JanSun1)=1,IF(AND(YEAR(JanSun1+11)=CalendarYear,MONTH(JanSun1+11)=1),JanSun1+11,""),IF(AND(YEAR(JanSun1+18)=CalendarYear,MONTH(JanSun1+18)=1),JanSun1+18,""))</f>
        <v>40556</v>
      </c>
      <c r="F9" s="19">
        <f>IF(DAY(JanSun1)=1,IF(AND(YEAR(JanSun1+12)=CalendarYear,MONTH(JanSun1+12)=1),JanSun1+12,""),IF(AND(YEAR(JanSun1+19)=CalendarYear,MONTH(JanSun1+19)=1),JanSun1+19,""))</f>
        <v>40557</v>
      </c>
      <c r="G9" s="19">
        <f>IF(DAY(JanSun1)=1,IF(AND(YEAR(JanSun1+13)=CalendarYear,MONTH(JanSun1+13)=1),JanSun1+13,""),IF(AND(YEAR(JanSun1+20)=CalendarYear,MONTH(JanSun1+20)=1),JanSun1+20,""))</f>
        <v>40558</v>
      </c>
      <c r="H9" s="19">
        <f>IF(DAY(JanSun1)=1,IF(AND(YEAR(JanSun1+14)=CalendarYear,MONTH(JanSun1+14)=1),JanSun1+14,""),IF(AND(YEAR(JanSun1+21)=CalendarYear,MONTH(JanSun1+21)=1),JanSun1+21,""))</f>
        <v>40559</v>
      </c>
      <c r="I9" s="3"/>
    </row>
    <row r="10" spans="1:18" ht="55.5" customHeight="1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>
      <c r="A11"/>
      <c r="B11" s="20">
        <f>IF(DAY(JanSun1)=1,IF(AND(YEAR(JanSun1+15)=CalendarYear,MONTH(JanSun1+15)=1),JanSun1+15,""),IF(AND(YEAR(JanSun1+22)=CalendarYear,MONTH(JanSun1+22)=1),JanSun1+22,""))</f>
        <v>40560</v>
      </c>
      <c r="C11" s="20">
        <f>IF(DAY(JanSun1)=1,IF(AND(YEAR(JanSun1+16)=CalendarYear,MONTH(JanSun1+16)=1),JanSun1+16,""),IF(AND(YEAR(JanSun1+23)=CalendarYear,MONTH(JanSun1+23)=1),JanSun1+23,""))</f>
        <v>40561</v>
      </c>
      <c r="D11" s="20">
        <f>IF(DAY(JanSun1)=1,IF(AND(YEAR(JanSun1+17)=CalendarYear,MONTH(JanSun1+17)=1),JanSun1+17,""),IF(AND(YEAR(JanSun1+24)=CalendarYear,MONTH(JanSun1+24)=1),JanSun1+24,""))</f>
        <v>40562</v>
      </c>
      <c r="E11" s="20">
        <f>IF(DAY(JanSun1)=1,IF(AND(YEAR(JanSun1+18)=CalendarYear,MONTH(JanSun1+18)=1),JanSun1+18,""),IF(AND(YEAR(JanSun1+25)=CalendarYear,MONTH(JanSun1+25)=1),JanSun1+25,""))</f>
        <v>40563</v>
      </c>
      <c r="F11" s="20">
        <f>IF(DAY(JanSun1)=1,IF(AND(YEAR(JanSun1+19)=CalendarYear,MONTH(JanSun1+19)=1),JanSun1+19,""),IF(AND(YEAR(JanSun1+26)=CalendarYear,MONTH(JanSun1+26)=1),JanSun1+26,""))</f>
        <v>40564</v>
      </c>
      <c r="G11" s="20">
        <f>IF(DAY(JanSun1)=1,IF(AND(YEAR(JanSun1+20)=CalendarYear,MONTH(JanSun1+20)=1),JanSun1+20,""),IF(AND(YEAR(JanSun1+27)=CalendarYear,MONTH(JanSun1+27)=1),JanSun1+27,""))</f>
        <v>40565</v>
      </c>
      <c r="H11" s="20">
        <f>IF(DAY(JanSun1)=1,IF(AND(YEAR(JanSun1+21)=CalendarYear,MONTH(JanSun1+21)=1),JanSun1+21,""),IF(AND(YEAR(JanSun1+28)=CalendarYear,MONTH(JanSun1+28)=1),JanSun1+28,""))</f>
        <v>40566</v>
      </c>
      <c r="I11" s="3"/>
    </row>
    <row r="12" spans="1:18" ht="55.5" customHeight="1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>
      <c r="A13"/>
      <c r="B13" s="19">
        <f>IF(DAY(JanSun1)=1,IF(AND(YEAR(JanSun1+22)=CalendarYear,MONTH(JanSun1+22)=1),JanSun1+22,""),IF(AND(YEAR(JanSun1+29)=CalendarYear,MONTH(JanSun1+29)=1),JanSun1+29,""))</f>
        <v>40567</v>
      </c>
      <c r="C13" s="19">
        <f>IF(DAY(JanSun1)=1,IF(AND(YEAR(JanSun1+23)=CalendarYear,MONTH(JanSun1+23)=1),JanSun1+23,""),IF(AND(YEAR(JanSun1+30)=CalendarYear,MONTH(JanSun1+30)=1),JanSun1+30,""))</f>
        <v>40568</v>
      </c>
      <c r="D13" s="19">
        <f>IF(DAY(JanSun1)=1,IF(AND(YEAR(JanSun1+24)=CalendarYear,MONTH(JanSun1+24)=1),JanSun1+24,""),IF(AND(YEAR(JanSun1+31)=CalendarYear,MONTH(JanSun1+31)=1),JanSun1+31,""))</f>
        <v>40569</v>
      </c>
      <c r="E13" s="19">
        <f>IF(DAY(JanSun1)=1,IF(AND(YEAR(JanSun1+25)=CalendarYear,MONTH(JanSun1+25)=1),JanSun1+25,""),IF(AND(YEAR(JanSun1+32)=CalendarYear,MONTH(JanSun1+32)=1),JanSun1+32,""))</f>
        <v>40570</v>
      </c>
      <c r="F13" s="19">
        <f>IF(DAY(JanSun1)=1,IF(AND(YEAR(JanSun1+26)=CalendarYear,MONTH(JanSun1+26)=1),JanSun1+26,""),IF(AND(YEAR(JanSun1+33)=CalendarYear,MONTH(JanSun1+33)=1),JanSun1+33,""))</f>
        <v>40571</v>
      </c>
      <c r="G13" s="19">
        <f>IF(DAY(JanSun1)=1,IF(AND(YEAR(JanSun1+27)=CalendarYear,MONTH(JanSun1+27)=1),JanSun1+27,""),IF(AND(YEAR(JanSun1+34)=CalendarYear,MONTH(JanSun1+34)=1),JanSun1+34,""))</f>
        <v>40572</v>
      </c>
      <c r="H13" s="19">
        <f>IF(DAY(JanSun1)=1,IF(AND(YEAR(JanSun1+28)=CalendarYear,MONTH(JanSun1+28)=1),JanSun1+28,""),IF(AND(YEAR(JanSun1+35)=CalendarYear,MONTH(JanSun1+35)=1),JanSun1+35,""))</f>
        <v>40573</v>
      </c>
      <c r="I13" s="3"/>
    </row>
    <row r="14" spans="1:18" ht="55.5" customHeight="1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>
      <c r="A15"/>
      <c r="B15" s="20">
        <f>IF(DAY(JanSun1)=1,IF(AND(YEAR(JanSun1+29)=CalendarYear,MONTH(JanSun1+29)=1),JanSun1+29,""),IF(AND(YEAR(JanSun1+36)=CalendarYear,MONTH(JanSun1+36)=1),JanSun1+36,""))</f>
        <v>40574</v>
      </c>
      <c r="C15" s="21" t="str">
        <f>IF(DAY(JanSun1)=1,IF(AND(YEAR(JanSun1+30)=CalendarYear,MONTH(JanSun1+30)=1),JanSun1+30,""),IF(AND(YEAR(JanSun1+37)=CalendarYear,MONTH(JanSun1+37)=1),JanSun1+37,""))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/>
    <row r="19" spans="3:5" ht="21" customHeight="1">
      <c r="C19" s="6"/>
      <c r="D19" s="5"/>
      <c r="E19" s="4"/>
    </row>
    <row r="20" spans="3:5" ht="19.5" customHeight="1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customProperties>
    <customPr name="SheetChanged" r:id="rId2"/>
  </customProperties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0"/>
  <sheetViews>
    <sheetView showGridLines="0" zoomScaleNormal="100" workbookViewId="0">
      <selection activeCell="L17" sqref="L17"/>
    </sheetView>
  </sheetViews>
  <sheetFormatPr baseColWidth="10" defaultColWidth="6.6640625" defaultRowHeight="14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>
      <c r="A1"/>
    </row>
    <row r="2" spans="1:18" ht="26.25" customHeight="1">
      <c r="A2"/>
    </row>
    <row r="3" spans="1:18" ht="57.75" customHeight="1">
      <c r="A3"/>
      <c r="B3" s="29" t="str">
        <f>"OKTOBER "&amp;CalendarYear</f>
        <v>OKTOBER 2011</v>
      </c>
      <c r="C3" s="29"/>
      <c r="D3" s="29"/>
      <c r="E3" s="29"/>
      <c r="F3" s="29"/>
    </row>
    <row r="4" spans="1:18" customFormat="1" ht="29.25" customHeight="1">
      <c r="B4" s="14" t="s">
        <v>2</v>
      </c>
      <c r="C4" s="15" t="s">
        <v>3</v>
      </c>
      <c r="D4" s="15" t="s">
        <v>4</v>
      </c>
      <c r="E4" s="15" t="s">
        <v>9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>
      <c r="B5" s="17" t="str">
        <f>IF(DAY(OctSun1)=1,"",IF(AND(YEAR(OctSun1+1)=CalendarYear,MONTH(OctSun1+1)=10),OctSun1+1,""))</f>
        <v/>
      </c>
      <c r="C5" s="17" t="str">
        <f>IF(DAY(OctSun1)=1,"",IF(AND(YEAR(OctSun1+2)=CalendarYear,MONTH(OctSun1+2)=10),OctSun1+2,""))</f>
        <v/>
      </c>
      <c r="D5" s="17" t="str">
        <f>IF(DAY(OctSun1)=1,"",IF(AND(YEAR(OctSun1+3)=CalendarYear,MONTH(OctSun1+3)=10),OctSun1+3,""))</f>
        <v/>
      </c>
      <c r="E5" s="17" t="str">
        <f>IF(DAY(OctSun1)=1,"",IF(AND(YEAR(OctSun1+4)=CalendarYear,MONTH(OctSun1+4)=10),OctSun1+4,""))</f>
        <v/>
      </c>
      <c r="F5" s="17" t="str">
        <f>IF(DAY(OctSun1)=1,"",IF(AND(YEAR(OctSun1+5)=CalendarYear,MONTH(OctSun1+5)=10),OctSun1+5,""))</f>
        <v/>
      </c>
      <c r="G5" s="17">
        <f>IF(DAY(OctSun1)=1,"",IF(AND(YEAR(OctSun1+6)=CalendarYear,MONTH(OctSun1+6)=10),OctSun1+6,""))</f>
        <v>40817</v>
      </c>
      <c r="H5" s="17">
        <f>IF(DAY(OctSun1)=1,IF(AND(YEAR(OctSun1)=CalendarYear,MONTH(OctSun1)=10),OctSun1,""),IF(AND(YEAR(OctSun1+7)=CalendarYear,MONTH(OctSun1+7)=10),OctSun1+7,""))</f>
        <v>40818</v>
      </c>
      <c r="I5" s="3"/>
      <c r="K5" s="1"/>
      <c r="L5" s="1"/>
      <c r="M5" s="1"/>
      <c r="Q5" s="2"/>
      <c r="R5" s="1"/>
    </row>
    <row r="6" spans="1:18" s="2" customFormat="1" ht="55.5" customHeight="1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>
      <c r="A7"/>
      <c r="B7" s="18">
        <f>IF(DAY(OctSun1)=1,IF(AND(YEAR(OctSun1+1)=CalendarYear,MONTH(OctSun1+1)=10),OctSun1+1,""),IF(AND(YEAR(OctSun1+8)=CalendarYear,MONTH(OctSun1+8)=10),OctSun1+8,""))</f>
        <v>40819</v>
      </c>
      <c r="C7" s="18">
        <f>IF(DAY(OctSun1)=1,IF(AND(YEAR(OctSun1+2)=CalendarYear,MONTH(OctSun1+2)=10),OctSun1+2,""),IF(AND(YEAR(OctSun1+9)=CalendarYear,MONTH(OctSun1+9)=10),OctSun1+9,""))</f>
        <v>40820</v>
      </c>
      <c r="D7" s="18">
        <f>IF(DAY(OctSun1)=1,IF(AND(YEAR(OctSun1+3)=CalendarYear,MONTH(OctSun1+3)=10),OctSun1+3,""),IF(AND(YEAR(OctSun1+10)=CalendarYear,MONTH(OctSun1+10)=10),OctSun1+10,""))</f>
        <v>40821</v>
      </c>
      <c r="E7" s="18">
        <f>IF(DAY(OctSun1)=1,IF(AND(YEAR(OctSun1+4)=CalendarYear,MONTH(OctSun1+4)=10),OctSun1+4,""),IF(AND(YEAR(OctSun1+11)=CalendarYear,MONTH(OctSun1+11)=10),OctSun1+11,""))</f>
        <v>40822</v>
      </c>
      <c r="F7" s="18">
        <f>IF(DAY(OctSun1)=1,IF(AND(YEAR(OctSun1+5)=CalendarYear,MONTH(OctSun1+5)=10),OctSun1+5,""),IF(AND(YEAR(OctSun1+12)=CalendarYear,MONTH(OctSun1+12)=10),OctSun1+12,""))</f>
        <v>40823</v>
      </c>
      <c r="G7" s="18">
        <f>IF(DAY(OctSun1)=1,IF(AND(YEAR(OctSun1+6)=CalendarYear,MONTH(OctSun1+6)=10),OctSun1+6,""),IF(AND(YEAR(OctSun1+13)=CalendarYear,MONTH(OctSun1+13)=10),OctSun1+13,""))</f>
        <v>40824</v>
      </c>
      <c r="H7" s="18">
        <f>IF(DAY(OctSun1)=1,IF(AND(YEAR(OctSun1+7)=CalendarYear,MONTH(OctSun1+7)=10),OctSun1+7,""),IF(AND(YEAR(OctSun1+14)=CalendarYear,MONTH(OctSun1+14)=10),OctSun1+14,""))</f>
        <v>40825</v>
      </c>
      <c r="I7" s="3"/>
    </row>
    <row r="8" spans="1:18" ht="55.5" customHeight="1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>
      <c r="A9"/>
      <c r="B9" s="19">
        <f>IF(DAY(OctSun1)=1,IF(AND(YEAR(OctSun1+8)=CalendarYear,MONTH(OctSun1+8)=10),OctSun1+8,""),IF(AND(YEAR(OctSun1+15)=CalendarYear,MONTH(OctSun1+15)=10),OctSun1+15,""))</f>
        <v>40826</v>
      </c>
      <c r="C9" s="19">
        <f>IF(DAY(OctSun1)=1,IF(AND(YEAR(OctSun1+9)=CalendarYear,MONTH(OctSun1+9)=10),OctSun1+9,""),IF(AND(YEAR(OctSun1+16)=CalendarYear,MONTH(OctSun1+16)=10),OctSun1+16,""))</f>
        <v>40827</v>
      </c>
      <c r="D9" s="19">
        <f>IF(DAY(OctSun1)=1,IF(AND(YEAR(OctSun1+10)=CalendarYear,MONTH(OctSun1+10)=10),OctSun1+10,""),IF(AND(YEAR(OctSun1+17)=CalendarYear,MONTH(OctSun1+17)=10),OctSun1+17,""))</f>
        <v>40828</v>
      </c>
      <c r="E9" s="19">
        <f>IF(DAY(OctSun1)=1,IF(AND(YEAR(OctSun1+11)=CalendarYear,MONTH(OctSun1+11)=10),OctSun1+11,""),IF(AND(YEAR(OctSun1+18)=CalendarYear,MONTH(OctSun1+18)=10),OctSun1+18,""))</f>
        <v>40829</v>
      </c>
      <c r="F9" s="19">
        <f>IF(DAY(OctSun1)=1,IF(AND(YEAR(OctSun1+12)=CalendarYear,MONTH(OctSun1+12)=10),OctSun1+12,""),IF(AND(YEAR(OctSun1+19)=CalendarYear,MONTH(OctSun1+19)=10),OctSun1+19,""))</f>
        <v>40830</v>
      </c>
      <c r="G9" s="19">
        <f>IF(DAY(OctSun1)=1,IF(AND(YEAR(OctSun1+13)=CalendarYear,MONTH(OctSun1+13)=10),OctSun1+13,""),IF(AND(YEAR(OctSun1+20)=CalendarYear,MONTH(OctSun1+20)=10),OctSun1+20,""))</f>
        <v>40831</v>
      </c>
      <c r="H9" s="19">
        <f>IF(DAY(OctSun1)=1,IF(AND(YEAR(OctSun1+14)=CalendarYear,MONTH(OctSun1+14)=10),OctSun1+14,""),IF(AND(YEAR(OctSun1+21)=CalendarYear,MONTH(OctSun1+21)=10),OctSun1+21,""))</f>
        <v>40832</v>
      </c>
      <c r="I9" s="3"/>
    </row>
    <row r="10" spans="1:18" ht="55.5" customHeight="1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>
      <c r="A11"/>
      <c r="B11" s="20">
        <f>IF(DAY(OctSun1)=1,IF(AND(YEAR(OctSun1+15)=CalendarYear,MONTH(OctSun1+15)=10),OctSun1+15,""),IF(AND(YEAR(OctSun1+22)=CalendarYear,MONTH(OctSun1+22)=10),OctSun1+22,""))</f>
        <v>40833</v>
      </c>
      <c r="C11" s="20">
        <f>IF(DAY(OctSun1)=1,IF(AND(YEAR(OctSun1+16)=CalendarYear,MONTH(OctSun1+16)=10),OctSun1+16,""),IF(AND(YEAR(OctSun1+23)=CalendarYear,MONTH(OctSun1+23)=10),OctSun1+23,""))</f>
        <v>40834</v>
      </c>
      <c r="D11" s="20">
        <f>IF(DAY(OctSun1)=1,IF(AND(YEAR(OctSun1+17)=CalendarYear,MONTH(OctSun1+17)=10),OctSun1+17,""),IF(AND(YEAR(OctSun1+24)=CalendarYear,MONTH(OctSun1+24)=10),OctSun1+24,""))</f>
        <v>40835</v>
      </c>
      <c r="E11" s="20">
        <f>IF(DAY(OctSun1)=1,IF(AND(YEAR(OctSun1+18)=CalendarYear,MONTH(OctSun1+18)=10),OctSun1+18,""),IF(AND(YEAR(OctSun1+25)=CalendarYear,MONTH(OctSun1+25)=10),OctSun1+25,""))</f>
        <v>40836</v>
      </c>
      <c r="F11" s="20">
        <f>IF(DAY(OctSun1)=1,IF(AND(YEAR(OctSun1+19)=CalendarYear,MONTH(OctSun1+19)=10),OctSun1+19,""),IF(AND(YEAR(OctSun1+26)=CalendarYear,MONTH(OctSun1+26)=10),OctSun1+26,""))</f>
        <v>40837</v>
      </c>
      <c r="G11" s="20">
        <f>IF(DAY(OctSun1)=1,IF(AND(YEAR(OctSun1+20)=CalendarYear,MONTH(OctSun1+20)=10),OctSun1+20,""),IF(AND(YEAR(OctSun1+27)=CalendarYear,MONTH(OctSun1+27)=10),OctSun1+27,""))</f>
        <v>40838</v>
      </c>
      <c r="H11" s="20">
        <f>IF(DAY(OctSun1)=1,IF(AND(YEAR(OctSun1+21)=CalendarYear,MONTH(OctSun1+21)=10),OctSun1+21,""),IF(AND(YEAR(OctSun1+28)=CalendarYear,MONTH(OctSun1+28)=10),OctSun1+28,""))</f>
        <v>40839</v>
      </c>
      <c r="I11" s="3"/>
    </row>
    <row r="12" spans="1:18" ht="55.5" customHeight="1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>
      <c r="A13"/>
      <c r="B13" s="19">
        <f>IF(DAY(OctSun1)=1,IF(AND(YEAR(OctSun1+22)=CalendarYear,MONTH(OctSun1+22)=10),OctSun1+22,""),IF(AND(YEAR(OctSun1+29)=CalendarYear,MONTH(OctSun1+29)=10),OctSun1+29,""))</f>
        <v>40840</v>
      </c>
      <c r="C13" s="19">
        <f>IF(DAY(OctSun1)=1,IF(AND(YEAR(OctSun1+23)=CalendarYear,MONTH(OctSun1+23)=10),OctSun1+23,""),IF(AND(YEAR(OctSun1+30)=CalendarYear,MONTH(OctSun1+30)=10),OctSun1+30,""))</f>
        <v>40841</v>
      </c>
      <c r="D13" s="19">
        <f>IF(DAY(OctSun1)=1,IF(AND(YEAR(OctSun1+24)=CalendarYear,MONTH(OctSun1+24)=10),OctSun1+24,""),IF(AND(YEAR(OctSun1+31)=CalendarYear,MONTH(OctSun1+31)=10),OctSun1+31,""))</f>
        <v>40842</v>
      </c>
      <c r="E13" s="19">
        <f>IF(DAY(OctSun1)=1,IF(AND(YEAR(OctSun1+25)=CalendarYear,MONTH(OctSun1+25)=10),OctSun1+25,""),IF(AND(YEAR(OctSun1+32)=CalendarYear,MONTH(OctSun1+32)=10),OctSun1+32,""))</f>
        <v>40843</v>
      </c>
      <c r="F13" s="19">
        <f>IF(DAY(OctSun1)=1,IF(AND(YEAR(OctSun1+26)=CalendarYear,MONTH(OctSun1+26)=10),OctSun1+26,""),IF(AND(YEAR(OctSun1+33)=CalendarYear,MONTH(OctSun1+33)=10),OctSun1+33,""))</f>
        <v>40844</v>
      </c>
      <c r="G13" s="19">
        <f>IF(DAY(OctSun1)=1,IF(AND(YEAR(OctSun1+27)=CalendarYear,MONTH(OctSun1+27)=10),OctSun1+27,""),IF(AND(YEAR(OctSun1+34)=CalendarYear,MONTH(OctSun1+34)=10),OctSun1+34,""))</f>
        <v>40845</v>
      </c>
      <c r="H13" s="19">
        <f>IF(DAY(OctSun1)=1,IF(AND(YEAR(OctSun1+28)=CalendarYear,MONTH(OctSun1+28)=10),OctSun1+28,""),IF(AND(YEAR(OctSun1+35)=CalendarYear,MONTH(OctSun1+35)=10),OctSun1+35,""))</f>
        <v>40846</v>
      </c>
      <c r="I13" s="3"/>
    </row>
    <row r="14" spans="1:18" ht="55.5" customHeight="1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>
      <c r="A15"/>
      <c r="B15" s="20">
        <f>IF(DAY(OctSun1)=1,IF(AND(YEAR(OctSun1+29)=CalendarYear,MONTH(OctSun1+29)=10),OctSun1+29,""),IF(AND(YEAR(OctSun1+36)=CalendarYear,MONTH(OctSun1+36)=10),OctSun1+36,""))</f>
        <v>40847</v>
      </c>
      <c r="C15" s="21" t="str">
        <f>IF(DAY(OctSun1)=1,IF(AND(YEAR(OctSun1+30)=CalendarYear,MONTH(OctSun1+30)=10),OctSun1+30,""),IF(AND(YEAR(OctSun1+37)=CalendarYear,MONTH(OctSun1+37)=10),OctSun1+37,""))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/>
    <row r="19" spans="3:5" ht="21" customHeight="1">
      <c r="C19" s="6"/>
      <c r="D19" s="5"/>
      <c r="E19" s="4"/>
    </row>
    <row r="20" spans="3:5" ht="19.5" customHeight="1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0"/>
  <sheetViews>
    <sheetView showGridLines="0" zoomScaleNormal="100" workbookViewId="0">
      <selection activeCell="L17" sqref="L17"/>
    </sheetView>
  </sheetViews>
  <sheetFormatPr baseColWidth="10" defaultColWidth="6.6640625" defaultRowHeight="14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>
      <c r="A1"/>
    </row>
    <row r="2" spans="1:18" ht="26.25" customHeight="1">
      <c r="A2"/>
    </row>
    <row r="3" spans="1:18" ht="57.75" customHeight="1">
      <c r="A3"/>
      <c r="B3" s="29" t="str">
        <f>"NOVEMBER "&amp;CalendarYear</f>
        <v>NOVEMBER 2011</v>
      </c>
      <c r="C3" s="29"/>
      <c r="D3" s="29"/>
      <c r="E3" s="29"/>
      <c r="F3" s="29"/>
    </row>
    <row r="4" spans="1:18" customFormat="1" ht="29.25" customHeight="1">
      <c r="B4" s="14" t="s">
        <v>2</v>
      </c>
      <c r="C4" s="15" t="s">
        <v>3</v>
      </c>
      <c r="D4" s="15" t="s">
        <v>4</v>
      </c>
      <c r="E4" s="15" t="s">
        <v>9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>
      <c r="B5" s="17" t="str">
        <f>IF(DAY(NovSun1)=1,"",IF(AND(YEAR(NovSun1+1)=CalendarYear,MONTH(NovSun1+1)=11),NovSun1+1,""))</f>
        <v/>
      </c>
      <c r="C5" s="17">
        <f>IF(DAY(NovSun1)=1,"",IF(AND(YEAR(NovSun1+2)=CalendarYear,MONTH(NovSun1+2)=11),NovSun1+2,""))</f>
        <v>40848</v>
      </c>
      <c r="D5" s="17">
        <f>IF(DAY(NovSun1)=1,"",IF(AND(YEAR(NovSun1+3)=CalendarYear,MONTH(NovSun1+3)=11),NovSun1+3,""))</f>
        <v>40849</v>
      </c>
      <c r="E5" s="17">
        <f>IF(DAY(NovSun1)=1,"",IF(AND(YEAR(NovSun1+4)=CalendarYear,MONTH(NovSun1+4)=11),NovSun1+4,""))</f>
        <v>40850</v>
      </c>
      <c r="F5" s="17">
        <f>IF(DAY(NovSun1)=1,"",IF(AND(YEAR(NovSun1+5)=CalendarYear,MONTH(NovSun1+5)=11),NovSun1+5,""))</f>
        <v>40851</v>
      </c>
      <c r="G5" s="17">
        <f>IF(DAY(NovSun1)=1,"",IF(AND(YEAR(NovSun1+6)=CalendarYear,MONTH(NovSun1+6)=11),NovSun1+6,""))</f>
        <v>40852</v>
      </c>
      <c r="H5" s="17">
        <f>IF(DAY(NovSun1)=1,IF(AND(YEAR(NovSun1)=CalendarYear,MONTH(NovSun1)=11),NovSun1,""),IF(AND(YEAR(NovSun1+7)=CalendarYear,MONTH(NovSun1+7)=11),NovSun1+7,""))</f>
        <v>40853</v>
      </c>
      <c r="I5" s="3"/>
      <c r="K5" s="1"/>
      <c r="L5" s="1"/>
      <c r="M5" s="1"/>
      <c r="Q5" s="2"/>
      <c r="R5" s="1"/>
    </row>
    <row r="6" spans="1:18" s="2" customFormat="1" ht="55.5" customHeight="1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>
      <c r="A7"/>
      <c r="B7" s="18">
        <f>IF(DAY(NovSun1)=1,IF(AND(YEAR(NovSun1+1)=CalendarYear,MONTH(NovSun1+1)=11),NovSun1+1,""),IF(AND(YEAR(NovSun1+8)=CalendarYear,MONTH(NovSun1+8)=11),NovSun1+8,""))</f>
        <v>40854</v>
      </c>
      <c r="C7" s="18">
        <f>IF(DAY(NovSun1)=1,IF(AND(YEAR(NovSun1+2)=CalendarYear,MONTH(NovSun1+2)=11),NovSun1+2,""),IF(AND(YEAR(NovSun1+9)=CalendarYear,MONTH(NovSun1+9)=11),NovSun1+9,""))</f>
        <v>40855</v>
      </c>
      <c r="D7" s="18">
        <f>IF(DAY(NovSun1)=1,IF(AND(YEAR(NovSun1+3)=CalendarYear,MONTH(NovSun1+3)=11),NovSun1+3,""),IF(AND(YEAR(NovSun1+10)=CalendarYear,MONTH(NovSun1+10)=11),NovSun1+10,""))</f>
        <v>40856</v>
      </c>
      <c r="E7" s="18">
        <f>IF(DAY(NovSun1)=1,IF(AND(YEAR(NovSun1+4)=CalendarYear,MONTH(NovSun1+4)=11),NovSun1+4,""),IF(AND(YEAR(NovSun1+11)=CalendarYear,MONTH(NovSun1+11)=11),NovSun1+11,""))</f>
        <v>40857</v>
      </c>
      <c r="F7" s="18">
        <f>IF(DAY(NovSun1)=1,IF(AND(YEAR(NovSun1+5)=CalendarYear,MONTH(NovSun1+5)=11),NovSun1+5,""),IF(AND(YEAR(NovSun1+12)=CalendarYear,MONTH(NovSun1+12)=11),NovSun1+12,""))</f>
        <v>40858</v>
      </c>
      <c r="G7" s="18">
        <f>IF(DAY(NovSun1)=1,IF(AND(YEAR(NovSun1+6)=CalendarYear,MONTH(NovSun1+6)=11),NovSun1+6,""),IF(AND(YEAR(NovSun1+13)=CalendarYear,MONTH(NovSun1+13)=11),NovSun1+13,""))</f>
        <v>40859</v>
      </c>
      <c r="H7" s="18">
        <f>IF(DAY(NovSun1)=1,IF(AND(YEAR(NovSun1+7)=CalendarYear,MONTH(NovSun1+7)=11),NovSun1+7,""),IF(AND(YEAR(NovSun1+14)=CalendarYear,MONTH(NovSun1+14)=11),NovSun1+14,""))</f>
        <v>40860</v>
      </c>
      <c r="I7" s="3"/>
    </row>
    <row r="8" spans="1:18" ht="55.5" customHeight="1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>
      <c r="A9"/>
      <c r="B9" s="19">
        <f>IF(DAY(NovSun1)=1,IF(AND(YEAR(NovSun1+8)=CalendarYear,MONTH(NovSun1+8)=11),NovSun1+8,""),IF(AND(YEAR(NovSun1+15)=CalendarYear,MONTH(NovSun1+15)=11),NovSun1+15,""))</f>
        <v>40861</v>
      </c>
      <c r="C9" s="19">
        <f>IF(DAY(NovSun1)=1,IF(AND(YEAR(NovSun1+9)=CalendarYear,MONTH(NovSun1+9)=11),NovSun1+9,""),IF(AND(YEAR(NovSun1+16)=CalendarYear,MONTH(NovSun1+16)=11),NovSun1+16,""))</f>
        <v>40862</v>
      </c>
      <c r="D9" s="19">
        <f>IF(DAY(NovSun1)=1,IF(AND(YEAR(NovSun1+10)=CalendarYear,MONTH(NovSun1+10)=11),NovSun1+10,""),IF(AND(YEAR(NovSun1+17)=CalendarYear,MONTH(NovSun1+17)=11),NovSun1+17,""))</f>
        <v>40863</v>
      </c>
      <c r="E9" s="19">
        <f>IF(DAY(NovSun1)=1,IF(AND(YEAR(NovSun1+11)=CalendarYear,MONTH(NovSun1+11)=11),NovSun1+11,""),IF(AND(YEAR(NovSun1+18)=CalendarYear,MONTH(NovSun1+18)=11),NovSun1+18,""))</f>
        <v>40864</v>
      </c>
      <c r="F9" s="19">
        <f>IF(DAY(NovSun1)=1,IF(AND(YEAR(NovSun1+12)=CalendarYear,MONTH(NovSun1+12)=11),NovSun1+12,""),IF(AND(YEAR(NovSun1+19)=CalendarYear,MONTH(NovSun1+19)=11),NovSun1+19,""))</f>
        <v>40865</v>
      </c>
      <c r="G9" s="19">
        <f>IF(DAY(NovSun1)=1,IF(AND(YEAR(NovSun1+13)=CalendarYear,MONTH(NovSun1+13)=11),NovSun1+13,""),IF(AND(YEAR(NovSun1+20)=CalendarYear,MONTH(NovSun1+20)=11),NovSun1+20,""))</f>
        <v>40866</v>
      </c>
      <c r="H9" s="19">
        <f>IF(DAY(NovSun1)=1,IF(AND(YEAR(NovSun1+14)=CalendarYear,MONTH(NovSun1+14)=11),NovSun1+14,""),IF(AND(YEAR(NovSun1+21)=CalendarYear,MONTH(NovSun1+21)=11),NovSun1+21,""))</f>
        <v>40867</v>
      </c>
      <c r="I9" s="3"/>
    </row>
    <row r="10" spans="1:18" ht="55.5" customHeight="1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>
      <c r="A11"/>
      <c r="B11" s="20">
        <f>IF(DAY(NovSun1)=1,IF(AND(YEAR(NovSun1+15)=CalendarYear,MONTH(NovSun1+15)=11),NovSun1+15,""),IF(AND(YEAR(NovSun1+22)=CalendarYear,MONTH(NovSun1+22)=11),NovSun1+22,""))</f>
        <v>40868</v>
      </c>
      <c r="C11" s="20">
        <f>IF(DAY(NovSun1)=1,IF(AND(YEAR(NovSun1+16)=CalendarYear,MONTH(NovSun1+16)=11),NovSun1+16,""),IF(AND(YEAR(NovSun1+23)=CalendarYear,MONTH(NovSun1+23)=11),NovSun1+23,""))</f>
        <v>40869</v>
      </c>
      <c r="D11" s="20">
        <f>IF(DAY(NovSun1)=1,IF(AND(YEAR(NovSun1+17)=CalendarYear,MONTH(NovSun1+17)=11),NovSun1+17,""),IF(AND(YEAR(NovSun1+24)=CalendarYear,MONTH(NovSun1+24)=11),NovSun1+24,""))</f>
        <v>40870</v>
      </c>
      <c r="E11" s="20">
        <f>IF(DAY(NovSun1)=1,IF(AND(YEAR(NovSun1+18)=CalendarYear,MONTH(NovSun1+18)=11),NovSun1+18,""),IF(AND(YEAR(NovSun1+25)=CalendarYear,MONTH(NovSun1+25)=11),NovSun1+25,""))</f>
        <v>40871</v>
      </c>
      <c r="F11" s="20">
        <f>IF(DAY(NovSun1)=1,IF(AND(YEAR(NovSun1+19)=CalendarYear,MONTH(NovSun1+19)=11),NovSun1+19,""),IF(AND(YEAR(NovSun1+26)=CalendarYear,MONTH(NovSun1+26)=11),NovSun1+26,""))</f>
        <v>40872</v>
      </c>
      <c r="G11" s="20">
        <f>IF(DAY(NovSun1)=1,IF(AND(YEAR(NovSun1+20)=CalendarYear,MONTH(NovSun1+20)=11),NovSun1+20,""),IF(AND(YEAR(NovSun1+27)=CalendarYear,MONTH(NovSun1+27)=11),NovSun1+27,""))</f>
        <v>40873</v>
      </c>
      <c r="H11" s="20">
        <f>IF(DAY(NovSun1)=1,IF(AND(YEAR(NovSun1+21)=CalendarYear,MONTH(NovSun1+21)=11),NovSun1+21,""),IF(AND(YEAR(NovSun1+28)=CalendarYear,MONTH(NovSun1+28)=11),NovSun1+28,""))</f>
        <v>40874</v>
      </c>
      <c r="I11" s="3"/>
    </row>
    <row r="12" spans="1:18" ht="55.5" customHeight="1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>
      <c r="A13"/>
      <c r="B13" s="19">
        <f>IF(DAY(NovSun1)=1,IF(AND(YEAR(NovSun1+22)=CalendarYear,MONTH(NovSun1+22)=11),NovSun1+22,""),IF(AND(YEAR(NovSun1+29)=CalendarYear,MONTH(NovSun1+29)=11),NovSun1+29,""))</f>
        <v>40875</v>
      </c>
      <c r="C13" s="19">
        <f>IF(DAY(NovSun1)=1,IF(AND(YEAR(NovSun1+23)=CalendarYear,MONTH(NovSun1+23)=11),NovSun1+23,""),IF(AND(YEAR(NovSun1+30)=CalendarYear,MONTH(NovSun1+30)=11),NovSun1+30,""))</f>
        <v>40876</v>
      </c>
      <c r="D13" s="19">
        <f>IF(DAY(NovSun1)=1,IF(AND(YEAR(NovSun1+24)=CalendarYear,MONTH(NovSun1+24)=11),NovSun1+24,""),IF(AND(YEAR(NovSun1+31)=CalendarYear,MONTH(NovSun1+31)=11),NovSun1+31,""))</f>
        <v>40877</v>
      </c>
      <c r="E13" s="19" t="str">
        <f>IF(DAY(NovSun1)=1,IF(AND(YEAR(NovSun1+25)=CalendarYear,MONTH(NovSun1+25)=11),NovSun1+25,""),IF(AND(YEAR(NovSun1+32)=CalendarYear,MONTH(NovSun1+32)=11),NovSun1+32,""))</f>
        <v/>
      </c>
      <c r="F13" s="19" t="str">
        <f>IF(DAY(NovSun1)=1,IF(AND(YEAR(NovSun1+26)=CalendarYear,MONTH(NovSun1+26)=11),NovSun1+26,""),IF(AND(YEAR(NovSun1+33)=CalendarYear,MONTH(NovSun1+33)=11),NovSun1+33,""))</f>
        <v/>
      </c>
      <c r="G13" s="19" t="str">
        <f>IF(DAY(NovSun1)=1,IF(AND(YEAR(NovSun1+27)=CalendarYear,MONTH(NovSun1+27)=11),NovSun1+27,""),IF(AND(YEAR(NovSun1+34)=CalendarYear,MONTH(NovSun1+34)=11),NovSun1+34,""))</f>
        <v/>
      </c>
      <c r="H13" s="19" t="str">
        <f>IF(DAY(NovSun1)=1,IF(AND(YEAR(NovSun1+28)=CalendarYear,MONTH(NovSun1+28)=11),NovSun1+28,""),IF(AND(YEAR(NovSun1+35)=CalendarYear,MONTH(NovSun1+35)=11),NovSun1+35,""))</f>
        <v/>
      </c>
      <c r="I13" s="3"/>
    </row>
    <row r="14" spans="1:18" ht="55.5" customHeight="1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>
      <c r="A15"/>
      <c r="B15" s="20" t="str">
        <f>IF(DAY(NovSun1)=1,IF(AND(YEAR(NovSun1+29)=CalendarYear,MONTH(NovSun1+29)=11),NovSun1+29,""),IF(AND(YEAR(NovSun1+36)=CalendarYear,MONTH(NovSun1+36)=11),NovSun1+36,""))</f>
        <v/>
      </c>
      <c r="C15" s="21" t="str">
        <f>IF(DAY(NovSun1)=1,IF(AND(YEAR(NovSun1+30)=CalendarYear,MONTH(NovSun1+30)=11),NovSun1+30,""),IF(AND(YEAR(NovSun1+37)=CalendarYear,MONTH(NovSun1+37)=11),NovSun1+37,""))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/>
    <row r="19" spans="3:5" ht="21" customHeight="1">
      <c r="C19" s="6"/>
      <c r="D19" s="5"/>
      <c r="E19" s="4"/>
    </row>
    <row r="20" spans="3:5" ht="19.5" customHeight="1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0"/>
  <sheetViews>
    <sheetView showGridLines="0" zoomScaleNormal="100" workbookViewId="0">
      <selection activeCell="L17" sqref="L17"/>
    </sheetView>
  </sheetViews>
  <sheetFormatPr baseColWidth="10" defaultColWidth="6.6640625" defaultRowHeight="14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>
      <c r="A1"/>
    </row>
    <row r="2" spans="1:18" ht="26.25" customHeight="1">
      <c r="A2"/>
    </row>
    <row r="3" spans="1:18" ht="57.75" customHeight="1">
      <c r="A3"/>
      <c r="B3" s="29" t="str">
        <f>"DEZEMBER "&amp;CalendarYear</f>
        <v>DEZEMBER 2011</v>
      </c>
      <c r="C3" s="29"/>
      <c r="D3" s="29"/>
      <c r="E3" s="29"/>
      <c r="F3" s="29"/>
    </row>
    <row r="4" spans="1:18" customFormat="1" ht="29.25" customHeight="1">
      <c r="B4" s="14" t="s">
        <v>2</v>
      </c>
      <c r="C4" s="15" t="s">
        <v>3</v>
      </c>
      <c r="D4" s="15" t="s">
        <v>4</v>
      </c>
      <c r="E4" s="15" t="s">
        <v>9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>
      <c r="B5" s="17" t="str">
        <f>IF(DAY(DecSun1)=1,"",IF(AND(YEAR(DecSun1+1)=CalendarYear,MONTH(DecSun1+1)=12),DecSun1+1,""))</f>
        <v/>
      </c>
      <c r="C5" s="17" t="str">
        <f>IF(DAY(DecSun1)=1,"",IF(AND(YEAR(DecSun1+2)=CalendarYear,MONTH(DecSun1+2)=12),DecSun1+2,""))</f>
        <v/>
      </c>
      <c r="D5" s="17" t="str">
        <f>IF(DAY(DecSun1)=1,"",IF(AND(YEAR(DecSun1+3)=CalendarYear,MONTH(DecSun1+3)=12),DecSun1+3,""))</f>
        <v/>
      </c>
      <c r="E5" s="17">
        <f>IF(DAY(DecSun1)=1,"",IF(AND(YEAR(DecSun1+4)=CalendarYear,MONTH(DecSun1+4)=12),DecSun1+4,""))</f>
        <v>40878</v>
      </c>
      <c r="F5" s="17">
        <f>IF(DAY(DecSun1)=1,"",IF(AND(YEAR(DecSun1+5)=CalendarYear,MONTH(DecSun1+5)=12),DecSun1+5,""))</f>
        <v>40879</v>
      </c>
      <c r="G5" s="17">
        <f>IF(DAY(DecSun1)=1,"",IF(AND(YEAR(DecSun1+6)=CalendarYear,MONTH(DecSun1+6)=12),DecSun1+6,""))</f>
        <v>40880</v>
      </c>
      <c r="H5" s="17">
        <f>IF(DAY(DecSun1)=1,IF(AND(YEAR(DecSun1)=CalendarYear,MONTH(DecSun1)=12),DecSun1,""),IF(AND(YEAR(DecSun1+7)=CalendarYear,MONTH(DecSun1+7)=12),DecSun1+7,""))</f>
        <v>40881</v>
      </c>
      <c r="I5" s="3"/>
      <c r="K5" s="1"/>
      <c r="L5" s="1"/>
      <c r="M5" s="1"/>
      <c r="Q5" s="2"/>
      <c r="R5" s="1"/>
    </row>
    <row r="6" spans="1:18" s="2" customFormat="1" ht="55.5" customHeight="1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>
      <c r="A7"/>
      <c r="B7" s="18">
        <f>IF(DAY(DecSun1)=1,IF(AND(YEAR(DecSun1+1)=CalendarYear,MONTH(DecSun1+1)=12),DecSun1+1,""),IF(AND(YEAR(DecSun1+8)=CalendarYear,MONTH(DecSun1+8)=12),DecSun1+8,""))</f>
        <v>40882</v>
      </c>
      <c r="C7" s="18">
        <f>IF(DAY(DecSun1)=1,IF(AND(YEAR(DecSun1+2)=CalendarYear,MONTH(DecSun1+2)=12),DecSun1+2,""),IF(AND(YEAR(DecSun1+9)=CalendarYear,MONTH(DecSun1+9)=12),DecSun1+9,""))</f>
        <v>40883</v>
      </c>
      <c r="D7" s="18">
        <f>IF(DAY(DecSun1)=1,IF(AND(YEAR(DecSun1+3)=CalendarYear,MONTH(DecSun1+3)=12),DecSun1+3,""),IF(AND(YEAR(DecSun1+10)=CalendarYear,MONTH(DecSun1+10)=12),DecSun1+10,""))</f>
        <v>40884</v>
      </c>
      <c r="E7" s="18">
        <f>IF(DAY(DecSun1)=1,IF(AND(YEAR(DecSun1+4)=CalendarYear,MONTH(DecSun1+4)=12),DecSun1+4,""),IF(AND(YEAR(DecSun1+11)=CalendarYear,MONTH(DecSun1+11)=12),DecSun1+11,""))</f>
        <v>40885</v>
      </c>
      <c r="F7" s="18">
        <f>IF(DAY(DecSun1)=1,IF(AND(YEAR(DecSun1+5)=CalendarYear,MONTH(DecSun1+5)=12),DecSun1+5,""),IF(AND(YEAR(DecSun1+12)=CalendarYear,MONTH(DecSun1+12)=12),DecSun1+12,""))</f>
        <v>40886</v>
      </c>
      <c r="G7" s="18">
        <f>IF(DAY(DecSun1)=1,IF(AND(YEAR(DecSun1+6)=CalendarYear,MONTH(DecSun1+6)=12),DecSun1+6,""),IF(AND(YEAR(DecSun1+13)=CalendarYear,MONTH(DecSun1+13)=12),DecSun1+13,""))</f>
        <v>40887</v>
      </c>
      <c r="H7" s="18">
        <f>IF(DAY(DecSun1)=1,IF(AND(YEAR(DecSun1+7)=CalendarYear,MONTH(DecSun1+7)=12),DecSun1+7,""),IF(AND(YEAR(DecSun1+14)=CalendarYear,MONTH(DecSun1+14)=12),DecSun1+14,""))</f>
        <v>40888</v>
      </c>
      <c r="I7" s="3"/>
    </row>
    <row r="8" spans="1:18" ht="55.5" customHeight="1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>
      <c r="A9"/>
      <c r="B9" s="19">
        <f>IF(DAY(DecSun1)=1,IF(AND(YEAR(DecSun1+8)=CalendarYear,MONTH(DecSun1+8)=12),DecSun1+8,""),IF(AND(YEAR(DecSun1+15)=CalendarYear,MONTH(DecSun1+15)=12),DecSun1+15,""))</f>
        <v>40889</v>
      </c>
      <c r="C9" s="19">
        <f>IF(DAY(DecSun1)=1,IF(AND(YEAR(DecSun1+9)=CalendarYear,MONTH(DecSun1+9)=12),DecSun1+9,""),IF(AND(YEAR(DecSun1+16)=CalendarYear,MONTH(DecSun1+16)=12),DecSun1+16,""))</f>
        <v>40890</v>
      </c>
      <c r="D9" s="19">
        <f>IF(DAY(DecSun1)=1,IF(AND(YEAR(DecSun1+10)=CalendarYear,MONTH(DecSun1+10)=12),DecSun1+10,""),IF(AND(YEAR(DecSun1+17)=CalendarYear,MONTH(DecSun1+17)=12),DecSun1+17,""))</f>
        <v>40891</v>
      </c>
      <c r="E9" s="19">
        <f>IF(DAY(DecSun1)=1,IF(AND(YEAR(DecSun1+11)=CalendarYear,MONTH(DecSun1+11)=12),DecSun1+11,""),IF(AND(YEAR(DecSun1+18)=CalendarYear,MONTH(DecSun1+18)=12),DecSun1+18,""))</f>
        <v>40892</v>
      </c>
      <c r="F9" s="19">
        <f>IF(DAY(DecSun1)=1,IF(AND(YEAR(DecSun1+12)=CalendarYear,MONTH(DecSun1+12)=12),DecSun1+12,""),IF(AND(YEAR(DecSun1+19)=CalendarYear,MONTH(DecSun1+19)=12),DecSun1+19,""))</f>
        <v>40893</v>
      </c>
      <c r="G9" s="19">
        <f>IF(DAY(DecSun1)=1,IF(AND(YEAR(DecSun1+13)=CalendarYear,MONTH(DecSun1+13)=12),DecSun1+13,""),IF(AND(YEAR(DecSun1+20)=CalendarYear,MONTH(DecSun1+20)=12),DecSun1+20,""))</f>
        <v>40894</v>
      </c>
      <c r="H9" s="19">
        <f>IF(DAY(DecSun1)=1,IF(AND(YEAR(DecSun1+14)=CalendarYear,MONTH(DecSun1+14)=12),DecSun1+14,""),IF(AND(YEAR(DecSun1+21)=CalendarYear,MONTH(DecSun1+21)=12),DecSun1+21,""))</f>
        <v>40895</v>
      </c>
      <c r="I9" s="3"/>
    </row>
    <row r="10" spans="1:18" ht="55.5" customHeight="1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>
      <c r="A11"/>
      <c r="B11" s="20">
        <f>IF(DAY(DecSun1)=1,IF(AND(YEAR(DecSun1+15)=CalendarYear,MONTH(DecSun1+15)=12),DecSun1+15,""),IF(AND(YEAR(DecSun1+22)=CalendarYear,MONTH(DecSun1+22)=12),DecSun1+22,""))</f>
        <v>40896</v>
      </c>
      <c r="C11" s="20">
        <f>IF(DAY(DecSun1)=1,IF(AND(YEAR(DecSun1+16)=CalendarYear,MONTH(DecSun1+16)=12),DecSun1+16,""),IF(AND(YEAR(DecSun1+23)=CalendarYear,MONTH(DecSun1+23)=12),DecSun1+23,""))</f>
        <v>40897</v>
      </c>
      <c r="D11" s="20">
        <f>IF(DAY(DecSun1)=1,IF(AND(YEAR(DecSun1+17)=CalendarYear,MONTH(DecSun1+17)=12),DecSun1+17,""),IF(AND(YEAR(DecSun1+24)=CalendarYear,MONTH(DecSun1+24)=12),DecSun1+24,""))</f>
        <v>40898</v>
      </c>
      <c r="E11" s="20">
        <f>IF(DAY(DecSun1)=1,IF(AND(YEAR(DecSun1+18)=CalendarYear,MONTH(DecSun1+18)=12),DecSun1+18,""),IF(AND(YEAR(DecSun1+25)=CalendarYear,MONTH(DecSun1+25)=12),DecSun1+25,""))</f>
        <v>40899</v>
      </c>
      <c r="F11" s="20">
        <f>IF(DAY(DecSun1)=1,IF(AND(YEAR(DecSun1+19)=CalendarYear,MONTH(DecSun1+19)=12),DecSun1+19,""),IF(AND(YEAR(DecSun1+26)=CalendarYear,MONTH(DecSun1+26)=12),DecSun1+26,""))</f>
        <v>40900</v>
      </c>
      <c r="G11" s="20">
        <f>IF(DAY(DecSun1)=1,IF(AND(YEAR(DecSun1+20)=CalendarYear,MONTH(DecSun1+20)=12),DecSun1+20,""),IF(AND(YEAR(DecSun1+27)=CalendarYear,MONTH(DecSun1+27)=12),DecSun1+27,""))</f>
        <v>40901</v>
      </c>
      <c r="H11" s="20">
        <f>IF(DAY(DecSun1)=1,IF(AND(YEAR(DecSun1+21)=CalendarYear,MONTH(DecSun1+21)=12),DecSun1+21,""),IF(AND(YEAR(DecSun1+28)=CalendarYear,MONTH(DecSun1+28)=12),DecSun1+28,""))</f>
        <v>40902</v>
      </c>
      <c r="I11" s="3"/>
    </row>
    <row r="12" spans="1:18" ht="55.5" customHeight="1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>
      <c r="A13"/>
      <c r="B13" s="19">
        <f>IF(DAY(DecSun1)=1,IF(AND(YEAR(DecSun1+22)=CalendarYear,MONTH(DecSun1+22)=12),DecSun1+22,""),IF(AND(YEAR(DecSun1+29)=CalendarYear,MONTH(DecSun1+29)=12),DecSun1+29,""))</f>
        <v>40903</v>
      </c>
      <c r="C13" s="19">
        <f>IF(DAY(DecSun1)=1,IF(AND(YEAR(DecSun1+23)=CalendarYear,MONTH(DecSun1+23)=12),DecSun1+23,""),IF(AND(YEAR(DecSun1+30)=CalendarYear,MONTH(DecSun1+30)=12),DecSun1+30,""))</f>
        <v>40904</v>
      </c>
      <c r="D13" s="19">
        <f>IF(DAY(DecSun1)=1,IF(AND(YEAR(DecSun1+24)=CalendarYear,MONTH(DecSun1+24)=12),DecSun1+24,""),IF(AND(YEAR(DecSun1+31)=CalendarYear,MONTH(DecSun1+31)=12),DecSun1+31,""))</f>
        <v>40905</v>
      </c>
      <c r="E13" s="19">
        <f>IF(DAY(DecSun1)=1,IF(AND(YEAR(DecSun1+25)=CalendarYear,MONTH(DecSun1+25)=12),DecSun1+25,""),IF(AND(YEAR(DecSun1+32)=CalendarYear,MONTH(DecSun1+32)=12),DecSun1+32,""))</f>
        <v>40906</v>
      </c>
      <c r="F13" s="19">
        <f>IF(DAY(DecSun1)=1,IF(AND(YEAR(DecSun1+26)=CalendarYear,MONTH(DecSun1+26)=12),DecSun1+26,""),IF(AND(YEAR(DecSun1+33)=CalendarYear,MONTH(DecSun1+33)=12),DecSun1+33,""))</f>
        <v>40907</v>
      </c>
      <c r="G13" s="19">
        <f>IF(DAY(DecSun1)=1,IF(AND(YEAR(DecSun1+27)=CalendarYear,MONTH(DecSun1+27)=12),DecSun1+27,""),IF(AND(YEAR(DecSun1+34)=CalendarYear,MONTH(DecSun1+34)=12),DecSun1+34,""))</f>
        <v>40908</v>
      </c>
      <c r="H13" s="19" t="str">
        <f>IF(DAY(DecSun1)=1,IF(AND(YEAR(DecSun1+28)=CalendarYear,MONTH(DecSun1+28)=12),DecSun1+28,""),IF(AND(YEAR(DecSun1+35)=CalendarYear,MONTH(DecSun1+35)=12),DecSun1+35,""))</f>
        <v/>
      </c>
      <c r="I13" s="3"/>
    </row>
    <row r="14" spans="1:18" ht="55.5" customHeight="1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>
      <c r="A15"/>
      <c r="B15" s="20" t="str">
        <f>IF(DAY(DecSun1)=1,IF(AND(YEAR(DecSun1+29)=CalendarYear,MONTH(DecSun1+29)=12),DecSun1+29,""),IF(AND(YEAR(DecSun1+36)=CalendarYear,MONTH(DecSun1+36)=12),DecSun1+36,""))</f>
        <v/>
      </c>
      <c r="C15" s="21" t="str">
        <f>IF(DAY(DecSun1)=1,IF(AND(YEAR(DecSun1+30)=CalendarYear,MONTH(DecSun1+30)=12),DecSun1+30,""),IF(AND(YEAR(DecSun1+37)=CalendarYear,MONTH(DecSun1+37)=12),DecSun1+37,""))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>
      <c r="A16"/>
      <c r="B16" s="12"/>
      <c r="C16" s="12"/>
      <c r="D16" s="22"/>
      <c r="E16" s="23"/>
      <c r="F16" s="23"/>
      <c r="G16" s="23"/>
      <c r="H16" s="24"/>
      <c r="I16" s="3"/>
    </row>
    <row r="17" spans="3:5" ht="22.5" customHeight="1"/>
    <row r="19" spans="3:5" ht="21" customHeight="1">
      <c r="C19" s="6"/>
      <c r="D19" s="5"/>
      <c r="E19" s="4"/>
    </row>
    <row r="20" spans="3:5" ht="19.5" customHeight="1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0"/>
  <sheetViews>
    <sheetView showGridLines="0" zoomScaleNormal="100" workbookViewId="0">
      <selection activeCell="L17" sqref="L17"/>
    </sheetView>
  </sheetViews>
  <sheetFormatPr baseColWidth="10" defaultColWidth="6.6640625" defaultRowHeight="14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>
      <c r="A1"/>
    </row>
    <row r="2" spans="1:18" ht="26.25" customHeight="1">
      <c r="A2"/>
    </row>
    <row r="3" spans="1:18" ht="57.75" customHeight="1">
      <c r="A3"/>
      <c r="B3" s="29" t="str">
        <f>"FEBRUAR "&amp;CalendarYear</f>
        <v>FEBRUAR 2011</v>
      </c>
      <c r="C3" s="29"/>
      <c r="D3" s="29"/>
      <c r="E3" s="29"/>
      <c r="F3" s="29"/>
    </row>
    <row r="4" spans="1:18" customFormat="1" ht="29.25" customHeight="1">
      <c r="B4" s="14" t="s">
        <v>2</v>
      </c>
      <c r="C4" s="15" t="s">
        <v>3</v>
      </c>
      <c r="D4" s="15" t="s">
        <v>4</v>
      </c>
      <c r="E4" s="15" t="s">
        <v>9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>
      <c r="B5" s="17" t="str">
        <f>IF(DAY(FebSun1)=1,"",IF(AND(YEAR(FebSun1+1)=CalendarYear,MONTH(FebSun1+1)=2),FebSun1+1,""))</f>
        <v/>
      </c>
      <c r="C5" s="17">
        <f>IF(DAY(FebSun1)=1,"",IF(AND(YEAR(FebSun1+2)=CalendarYear,MONTH(FebSun1+2)=2),FebSun1+2,""))</f>
        <v>40575</v>
      </c>
      <c r="D5" s="17">
        <f>IF(DAY(FebSun1)=1,"",IF(AND(YEAR(FebSun1+3)=CalendarYear,MONTH(FebSun1+3)=2),FebSun1+3,""))</f>
        <v>40576</v>
      </c>
      <c r="E5" s="17">
        <f>IF(DAY(FebSun1)=1,"",IF(AND(YEAR(FebSun1+4)=CalendarYear,MONTH(FebSun1+4)=2),FebSun1+4,""))</f>
        <v>40577</v>
      </c>
      <c r="F5" s="17">
        <f>IF(DAY(FebSun1)=1,"",IF(AND(YEAR(FebSun1+5)=CalendarYear,MONTH(FebSun1+5)=2),FebSun1+5,""))</f>
        <v>40578</v>
      </c>
      <c r="G5" s="17">
        <f>IF(DAY(FebSun1)=1,"",IF(AND(YEAR(FebSun1+6)=CalendarYear,MONTH(FebSun1+6)=2),FebSun1+6,""))</f>
        <v>40579</v>
      </c>
      <c r="H5" s="17">
        <f>IF(DAY(FebSun1)=1,IF(AND(YEAR(FebSun1)=CalendarYear,MONTH(FebSun1)=2),FebSun1,""),IF(AND(YEAR(FebSun1+7)=CalendarYear,MONTH(FebSun1+7)=2),FebSun1+7,""))</f>
        <v>40580</v>
      </c>
      <c r="I5" s="3"/>
      <c r="K5" s="1"/>
      <c r="L5" s="1"/>
      <c r="M5" s="1"/>
      <c r="Q5" s="2"/>
      <c r="R5" s="1"/>
    </row>
    <row r="6" spans="1:18" s="2" customFormat="1" ht="55.5" customHeight="1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>
      <c r="A7"/>
      <c r="B7" s="18">
        <f>IF(DAY(FebSun1)=1,IF(AND(YEAR(FebSun1+1)=CalendarYear,MONTH(FebSun1+1)=2),FebSun1+1,""),IF(AND(YEAR(FebSun1+8)=CalendarYear,MONTH(FebSun1+8)=2),FebSun1+8,""))</f>
        <v>40581</v>
      </c>
      <c r="C7" s="18">
        <f>IF(DAY(FebSun1)=1,IF(AND(YEAR(FebSun1+2)=CalendarYear,MONTH(FebSun1+2)=2),FebSun1+2,""),IF(AND(YEAR(FebSun1+9)=CalendarYear,MONTH(FebSun1+9)=2),FebSun1+9,""))</f>
        <v>40582</v>
      </c>
      <c r="D7" s="18">
        <f>IF(DAY(FebSun1)=1,IF(AND(YEAR(FebSun1+3)=CalendarYear,MONTH(FebSun1+3)=2),FebSun1+3,""),IF(AND(YEAR(FebSun1+10)=CalendarYear,MONTH(FebSun1+10)=2),FebSun1+10,""))</f>
        <v>40583</v>
      </c>
      <c r="E7" s="18">
        <f>IF(DAY(FebSun1)=1,IF(AND(YEAR(FebSun1+4)=CalendarYear,MONTH(FebSun1+4)=2),FebSun1+4,""),IF(AND(YEAR(FebSun1+11)=CalendarYear,MONTH(FebSun1+11)=2),FebSun1+11,""))</f>
        <v>40584</v>
      </c>
      <c r="F7" s="18">
        <f>IF(DAY(FebSun1)=1,IF(AND(YEAR(FebSun1+5)=CalendarYear,MONTH(FebSun1+5)=2),FebSun1+5,""),IF(AND(YEAR(FebSun1+12)=CalendarYear,MONTH(FebSun1+12)=2),FebSun1+12,""))</f>
        <v>40585</v>
      </c>
      <c r="G7" s="18">
        <f>IF(DAY(FebSun1)=1,IF(AND(YEAR(FebSun1+6)=CalendarYear,MONTH(FebSun1+6)=2),FebSun1+6,""),IF(AND(YEAR(FebSun1+13)=CalendarYear,MONTH(FebSun1+13)=2),FebSun1+13,""))</f>
        <v>40586</v>
      </c>
      <c r="H7" s="18">
        <f>IF(DAY(FebSun1)=1,IF(AND(YEAR(FebSun1+7)=CalendarYear,MONTH(FebSun1+7)=2),FebSun1+7,""),IF(AND(YEAR(FebSun1+14)=CalendarYear,MONTH(FebSun1+14)=2),FebSun1+14,""))</f>
        <v>40587</v>
      </c>
      <c r="I7" s="3"/>
    </row>
    <row r="8" spans="1:18" ht="55.5" customHeight="1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>
      <c r="A9"/>
      <c r="B9" s="19">
        <f>IF(DAY(FebSun1)=1,IF(AND(YEAR(FebSun1+8)=CalendarYear,MONTH(FebSun1+8)=2),FebSun1+8,""),IF(AND(YEAR(FebSun1+15)=CalendarYear,MONTH(FebSun1+15)=2),FebSun1+15,""))</f>
        <v>40588</v>
      </c>
      <c r="C9" s="19">
        <f>IF(DAY(FebSun1)=1,IF(AND(YEAR(FebSun1+9)=CalendarYear,MONTH(FebSun1+9)=2),FebSun1+9,""),IF(AND(YEAR(FebSun1+16)=CalendarYear,MONTH(FebSun1+16)=2),FebSun1+16,""))</f>
        <v>40589</v>
      </c>
      <c r="D9" s="19">
        <f>IF(DAY(FebSun1)=1,IF(AND(YEAR(FebSun1+10)=CalendarYear,MONTH(FebSun1+10)=2),FebSun1+10,""),IF(AND(YEAR(FebSun1+17)=CalendarYear,MONTH(FebSun1+17)=2),FebSun1+17,""))</f>
        <v>40590</v>
      </c>
      <c r="E9" s="19">
        <f>IF(DAY(FebSun1)=1,IF(AND(YEAR(FebSun1+11)=CalendarYear,MONTH(FebSun1+11)=2),FebSun1+11,""),IF(AND(YEAR(FebSun1+18)=CalendarYear,MONTH(FebSun1+18)=2),FebSun1+18,""))</f>
        <v>40591</v>
      </c>
      <c r="F9" s="19">
        <f>IF(DAY(FebSun1)=1,IF(AND(YEAR(FebSun1+12)=CalendarYear,MONTH(FebSun1+12)=2),FebSun1+12,""),IF(AND(YEAR(FebSun1+19)=CalendarYear,MONTH(FebSun1+19)=2),FebSun1+19,""))</f>
        <v>40592</v>
      </c>
      <c r="G9" s="19">
        <f>IF(DAY(FebSun1)=1,IF(AND(YEAR(FebSun1+13)=CalendarYear,MONTH(FebSun1+13)=2),FebSun1+13,""),IF(AND(YEAR(FebSun1+20)=CalendarYear,MONTH(FebSun1+20)=2),FebSun1+20,""))</f>
        <v>40593</v>
      </c>
      <c r="H9" s="19">
        <f>IF(DAY(FebSun1)=1,IF(AND(YEAR(FebSun1+14)=CalendarYear,MONTH(FebSun1+14)=2),FebSun1+14,""),IF(AND(YEAR(FebSun1+21)=CalendarYear,MONTH(FebSun1+21)=2),FebSun1+21,""))</f>
        <v>40594</v>
      </c>
      <c r="I9" s="3"/>
    </row>
    <row r="10" spans="1:18" ht="55.5" customHeight="1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>
      <c r="A11"/>
      <c r="B11" s="20">
        <f>IF(DAY(FebSun1)=1,IF(AND(YEAR(FebSun1+15)=CalendarYear,MONTH(FebSun1+15)=2),FebSun1+15,""),IF(AND(YEAR(FebSun1+22)=CalendarYear,MONTH(FebSun1+22)=2),FebSun1+22,""))</f>
        <v>40595</v>
      </c>
      <c r="C11" s="20">
        <f>IF(DAY(FebSun1)=1,IF(AND(YEAR(FebSun1+16)=CalendarYear,MONTH(FebSun1+16)=2),FebSun1+16,""),IF(AND(YEAR(FebSun1+23)=CalendarYear,MONTH(FebSun1+23)=2),FebSun1+23,""))</f>
        <v>40596</v>
      </c>
      <c r="D11" s="20">
        <f>IF(DAY(FebSun1)=1,IF(AND(YEAR(FebSun1+17)=CalendarYear,MONTH(FebSun1+17)=2),FebSun1+17,""),IF(AND(YEAR(FebSun1+24)=CalendarYear,MONTH(FebSun1+24)=2),FebSun1+24,""))</f>
        <v>40597</v>
      </c>
      <c r="E11" s="20">
        <f>IF(DAY(FebSun1)=1,IF(AND(YEAR(FebSun1+18)=CalendarYear,MONTH(FebSun1+18)=2),FebSun1+18,""),IF(AND(YEAR(FebSun1+25)=CalendarYear,MONTH(FebSun1+25)=2),FebSun1+25,""))</f>
        <v>40598</v>
      </c>
      <c r="F11" s="20">
        <f>IF(DAY(FebSun1)=1,IF(AND(YEAR(FebSun1+19)=CalendarYear,MONTH(FebSun1+19)=2),FebSun1+19,""),IF(AND(YEAR(FebSun1+26)=CalendarYear,MONTH(FebSun1+26)=2),FebSun1+26,""))</f>
        <v>40599</v>
      </c>
      <c r="G11" s="20">
        <f>IF(DAY(FebSun1)=1,IF(AND(YEAR(FebSun1+20)=CalendarYear,MONTH(FebSun1+20)=2),FebSun1+20,""),IF(AND(YEAR(FebSun1+27)=CalendarYear,MONTH(FebSun1+27)=2),FebSun1+27,""))</f>
        <v>40600</v>
      </c>
      <c r="H11" s="20">
        <f>IF(DAY(FebSun1)=1,IF(AND(YEAR(FebSun1+21)=CalendarYear,MONTH(FebSun1+21)=2),FebSun1+21,""),IF(AND(YEAR(FebSun1+28)=CalendarYear,MONTH(FebSun1+28)=2),FebSun1+28,""))</f>
        <v>40601</v>
      </c>
      <c r="I11" s="3"/>
    </row>
    <row r="12" spans="1:18" ht="55.5" customHeight="1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>
      <c r="A13"/>
      <c r="B13" s="19">
        <f>IF(DAY(FebSun1)=1,IF(AND(YEAR(FebSun1+22)=CalendarYear,MONTH(FebSun1+22)=2),FebSun1+22,""),IF(AND(YEAR(FebSun1+29)=CalendarYear,MONTH(FebSun1+29)=2),FebSun1+29,""))</f>
        <v>40602</v>
      </c>
      <c r="C13" s="19" t="str">
        <f>IF(DAY(FebSun1)=1,IF(AND(YEAR(FebSun1+23)=CalendarYear,MONTH(FebSun1+23)=2),FebSun1+23,""),IF(AND(YEAR(FebSun1+30)=CalendarYear,MONTH(FebSun1+30)=2),FebSun1+30,""))</f>
        <v/>
      </c>
      <c r="D13" s="19" t="str">
        <f>IF(DAY(FebSun1)=1,IF(AND(YEAR(FebSun1+24)=CalendarYear,MONTH(FebSun1+24)=2),FebSun1+24,""),IF(AND(YEAR(FebSun1+31)=CalendarYear,MONTH(FebSun1+31)=2),FebSun1+31,""))</f>
        <v/>
      </c>
      <c r="E13" s="19" t="str">
        <f>IF(DAY(FebSun1)=1,IF(AND(YEAR(FebSun1+25)=CalendarYear,MONTH(FebSun1+25)=2),FebSun1+25,""),IF(AND(YEAR(FebSun1+32)=CalendarYear,MONTH(FebSun1+32)=2),FebSun1+32,""))</f>
        <v/>
      </c>
      <c r="F13" s="19" t="str">
        <f>IF(DAY(FebSun1)=1,IF(AND(YEAR(FebSun1+26)=CalendarYear,MONTH(FebSun1+26)=2),FebSun1+26,""),IF(AND(YEAR(FebSun1+33)=CalendarYear,MONTH(FebSun1+33)=2),FebSun1+33,""))</f>
        <v/>
      </c>
      <c r="G13" s="19" t="str">
        <f>IF(DAY(FebSun1)=1,IF(AND(YEAR(FebSun1+27)=CalendarYear,MONTH(FebSun1+27)=2),FebSun1+27,""),IF(AND(YEAR(FebSun1+34)=CalendarYear,MONTH(FebSun1+34)=2),FebSun1+34,""))</f>
        <v/>
      </c>
      <c r="H13" s="19" t="str">
        <f>IF(DAY(FebSun1)=1,IF(AND(YEAR(FebSun1+28)=CalendarYear,MONTH(FebSun1+28)=2),FebSun1+28,""),IF(AND(YEAR(FebSun1+35)=CalendarYear,MONTH(FebSun1+35)=2),FebSun1+35,""))</f>
        <v/>
      </c>
      <c r="I13" s="3"/>
    </row>
    <row r="14" spans="1:18" ht="55.5" customHeight="1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>
      <c r="A15"/>
      <c r="B15" s="20" t="str">
        <f>IF(DAY(FebSun1)=1,IF(AND(YEAR(FebSun1+29)=CalendarYear,MONTH(FebSun1+29)=2),FebSun1+29,""),IF(AND(YEAR(FebSun1+36)=CalendarYear,MONTH(FebSun1+36)=2),FebSun1+36,""))</f>
        <v/>
      </c>
      <c r="C15" s="21" t="str">
        <f>IF(DAY(FebSun1)=1,IF(AND(YEAR(FebSun1+30)=CalendarYear,MONTH(FebSun1+30)=2),FebSun1+30,""),IF(AND(YEAR(FebSun1+37)=CalendarYear,MONTH(FebSun1+37)=2),FebSun1+37,""))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/>
    <row r="19" spans="3:5" ht="21" customHeight="1">
      <c r="C19" s="6"/>
      <c r="D19" s="5"/>
      <c r="E19" s="4"/>
    </row>
    <row r="20" spans="3:5" ht="19.5" customHeight="1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0"/>
  <sheetViews>
    <sheetView showGridLines="0" zoomScaleNormal="100" workbookViewId="0">
      <selection activeCell="L18" sqref="L18"/>
    </sheetView>
  </sheetViews>
  <sheetFormatPr baseColWidth="10" defaultColWidth="6.6640625" defaultRowHeight="14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>
      <c r="A1"/>
    </row>
    <row r="2" spans="1:18" ht="26.25" customHeight="1">
      <c r="A2"/>
    </row>
    <row r="3" spans="1:18" ht="57.75" customHeight="1">
      <c r="A3"/>
      <c r="B3" s="29" t="str">
        <f>"MÄRZ "&amp;CalendarYear</f>
        <v>MÄRZ 2011</v>
      </c>
      <c r="C3" s="29"/>
      <c r="D3" s="29"/>
      <c r="E3" s="29"/>
      <c r="F3" s="29"/>
    </row>
    <row r="4" spans="1:18" customFormat="1" ht="29.25" customHeight="1">
      <c r="B4" s="14" t="s">
        <v>2</v>
      </c>
      <c r="C4" s="15" t="s">
        <v>3</v>
      </c>
      <c r="D4" s="15" t="s">
        <v>4</v>
      </c>
      <c r="E4" s="15" t="s">
        <v>9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>
      <c r="B5" s="17" t="str">
        <f>IF(DAY(MarSun1)=1,"",IF(AND(YEAR(MarSun1+1)=CalendarYear,MONTH(MarSun1+1)=3),MarSun1+1,""))</f>
        <v/>
      </c>
      <c r="C5" s="17">
        <f>IF(DAY(MarSun1)=1,"",IF(AND(YEAR(MarSun1+2)=CalendarYear,MONTH(MarSun1+2)=3),MarSun1+2,""))</f>
        <v>40603</v>
      </c>
      <c r="D5" s="17">
        <f>IF(DAY(MarSun1)=1,"",IF(AND(YEAR(MarSun1+3)=CalendarYear,MONTH(MarSun1+3)=3),MarSun1+3,""))</f>
        <v>40604</v>
      </c>
      <c r="E5" s="17">
        <f>IF(DAY(MarSun1)=1,"",IF(AND(YEAR(MarSun1+4)=CalendarYear,MONTH(MarSun1+4)=3),MarSun1+4,""))</f>
        <v>40605</v>
      </c>
      <c r="F5" s="17">
        <f>IF(DAY(MarSun1)=1,"",IF(AND(YEAR(MarSun1+5)=CalendarYear,MONTH(MarSun1+5)=3),MarSun1+5,""))</f>
        <v>40606</v>
      </c>
      <c r="G5" s="17">
        <f>IF(DAY(MarSun1)=1,"",IF(AND(YEAR(MarSun1+6)=CalendarYear,MONTH(MarSun1+6)=3),MarSun1+6,""))</f>
        <v>40607</v>
      </c>
      <c r="H5" s="17">
        <f>IF(DAY(MarSun1)=1,IF(AND(YEAR(MarSun1)=CalendarYear,MONTH(MarSun1)=3),MarSun1,""),IF(AND(YEAR(MarSun1+7)=CalendarYear,MONTH(MarSun1+7)=3),MarSun1+7,""))</f>
        <v>40608</v>
      </c>
      <c r="I5" s="3"/>
      <c r="K5" s="1"/>
      <c r="L5" s="1"/>
      <c r="M5" s="1"/>
      <c r="Q5" s="2"/>
      <c r="R5" s="1"/>
    </row>
    <row r="6" spans="1:18" s="2" customFormat="1" ht="55.5" customHeight="1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>
      <c r="A7"/>
      <c r="B7" s="18">
        <f>IF(DAY(MarSun1)=1,IF(AND(YEAR(MarSun1+1)=CalendarYear,MONTH(MarSun1+1)=3),MarSun1+1,""),IF(AND(YEAR(MarSun1+8)=CalendarYear,MONTH(MarSun1+8)=3),MarSun1+8,""))</f>
        <v>40609</v>
      </c>
      <c r="C7" s="18">
        <f>IF(DAY(MarSun1)=1,IF(AND(YEAR(MarSun1+2)=CalendarYear,MONTH(MarSun1+2)=3),MarSun1+2,""),IF(AND(YEAR(MarSun1+9)=CalendarYear,MONTH(MarSun1+9)=3),MarSun1+9,""))</f>
        <v>40610</v>
      </c>
      <c r="D7" s="18">
        <f>IF(DAY(MarSun1)=1,IF(AND(YEAR(MarSun1+3)=CalendarYear,MONTH(MarSun1+3)=3),MarSun1+3,""),IF(AND(YEAR(MarSun1+10)=CalendarYear,MONTH(MarSun1+10)=3),MarSun1+10,""))</f>
        <v>40611</v>
      </c>
      <c r="E7" s="18">
        <f>IF(DAY(MarSun1)=1,IF(AND(YEAR(MarSun1+4)=CalendarYear,MONTH(MarSun1+4)=3),MarSun1+4,""),IF(AND(YEAR(MarSun1+11)=CalendarYear,MONTH(MarSun1+11)=3),MarSun1+11,""))</f>
        <v>40612</v>
      </c>
      <c r="F7" s="18">
        <f>IF(DAY(MarSun1)=1,IF(AND(YEAR(MarSun1+5)=CalendarYear,MONTH(MarSun1+5)=3),MarSun1+5,""),IF(AND(YEAR(MarSun1+12)=CalendarYear,MONTH(MarSun1+12)=3),MarSun1+12,""))</f>
        <v>40613</v>
      </c>
      <c r="G7" s="18">
        <f>IF(DAY(MarSun1)=1,IF(AND(YEAR(MarSun1+6)=CalendarYear,MONTH(MarSun1+6)=3),MarSun1+6,""),IF(AND(YEAR(MarSun1+13)=CalendarYear,MONTH(MarSun1+13)=3),MarSun1+13,""))</f>
        <v>40614</v>
      </c>
      <c r="H7" s="18">
        <f>IF(DAY(MarSun1)=1,IF(AND(YEAR(MarSun1+7)=CalendarYear,MONTH(MarSun1+7)=3),MarSun1+7,""),IF(AND(YEAR(MarSun1+14)=CalendarYear,MONTH(MarSun1+14)=3),MarSun1+14,""))</f>
        <v>40615</v>
      </c>
      <c r="I7" s="3"/>
    </row>
    <row r="8" spans="1:18" ht="55.5" customHeight="1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>
      <c r="A9"/>
      <c r="B9" s="19">
        <f>IF(DAY(MarSun1)=1,IF(AND(YEAR(MarSun1+8)=CalendarYear,MONTH(MarSun1+8)=3),MarSun1+8,""),IF(AND(YEAR(MarSun1+15)=CalendarYear,MONTH(MarSun1+15)=3),MarSun1+15,""))</f>
        <v>40616</v>
      </c>
      <c r="C9" s="19">
        <f>IF(DAY(MarSun1)=1,IF(AND(YEAR(MarSun1+9)=CalendarYear,MONTH(MarSun1+9)=3),MarSun1+9,""),IF(AND(YEAR(MarSun1+16)=CalendarYear,MONTH(MarSun1+16)=3),MarSun1+16,""))</f>
        <v>40617</v>
      </c>
      <c r="D9" s="19">
        <f>IF(DAY(MarSun1)=1,IF(AND(YEAR(MarSun1+10)=CalendarYear,MONTH(MarSun1+10)=3),MarSun1+10,""),IF(AND(YEAR(MarSun1+17)=CalendarYear,MONTH(MarSun1+17)=3),MarSun1+17,""))</f>
        <v>40618</v>
      </c>
      <c r="E9" s="19">
        <f>IF(DAY(MarSun1)=1,IF(AND(YEAR(MarSun1+11)=CalendarYear,MONTH(MarSun1+11)=3),MarSun1+11,""),IF(AND(YEAR(MarSun1+18)=CalendarYear,MONTH(MarSun1+18)=3),MarSun1+18,""))</f>
        <v>40619</v>
      </c>
      <c r="F9" s="19">
        <f>IF(DAY(MarSun1)=1,IF(AND(YEAR(MarSun1+12)=CalendarYear,MONTH(MarSun1+12)=3),MarSun1+12,""),IF(AND(YEAR(MarSun1+19)=CalendarYear,MONTH(MarSun1+19)=3),MarSun1+19,""))</f>
        <v>40620</v>
      </c>
      <c r="G9" s="19">
        <f>IF(DAY(MarSun1)=1,IF(AND(YEAR(MarSun1+13)=CalendarYear,MONTH(MarSun1+13)=3),MarSun1+13,""),IF(AND(YEAR(MarSun1+20)=CalendarYear,MONTH(MarSun1+20)=3),MarSun1+20,""))</f>
        <v>40621</v>
      </c>
      <c r="H9" s="19">
        <f>IF(DAY(MarSun1)=1,IF(AND(YEAR(MarSun1+14)=CalendarYear,MONTH(MarSun1+14)=3),MarSun1+14,""),IF(AND(YEAR(MarSun1+21)=CalendarYear,MONTH(MarSun1+21)=3),MarSun1+21,""))</f>
        <v>40622</v>
      </c>
      <c r="I9" s="3"/>
    </row>
    <row r="10" spans="1:18" ht="55.5" customHeight="1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>
      <c r="A11"/>
      <c r="B11" s="20">
        <f>IF(DAY(MarSun1)=1,IF(AND(YEAR(MarSun1+15)=CalendarYear,MONTH(MarSun1+15)=3),MarSun1+15,""),IF(AND(YEAR(MarSun1+22)=CalendarYear,MONTH(MarSun1+22)=3),MarSun1+22,""))</f>
        <v>40623</v>
      </c>
      <c r="C11" s="20">
        <f>IF(DAY(MarSun1)=1,IF(AND(YEAR(MarSun1+16)=CalendarYear,MONTH(MarSun1+16)=3),MarSun1+16,""),IF(AND(YEAR(MarSun1+23)=CalendarYear,MONTH(MarSun1+23)=3),MarSun1+23,""))</f>
        <v>40624</v>
      </c>
      <c r="D11" s="20">
        <f>IF(DAY(MarSun1)=1,IF(AND(YEAR(MarSun1+17)=CalendarYear,MONTH(MarSun1+17)=3),MarSun1+17,""),IF(AND(YEAR(MarSun1+24)=CalendarYear,MONTH(MarSun1+24)=3),MarSun1+24,""))</f>
        <v>40625</v>
      </c>
      <c r="E11" s="20">
        <f>IF(DAY(MarSun1)=1,IF(AND(YEAR(MarSun1+18)=CalendarYear,MONTH(MarSun1+18)=3),MarSun1+18,""),IF(AND(YEAR(MarSun1+25)=CalendarYear,MONTH(MarSun1+25)=3),MarSun1+25,""))</f>
        <v>40626</v>
      </c>
      <c r="F11" s="20">
        <f>IF(DAY(MarSun1)=1,IF(AND(YEAR(MarSun1+19)=CalendarYear,MONTH(MarSun1+19)=3),MarSun1+19,""),IF(AND(YEAR(MarSun1+26)=CalendarYear,MONTH(MarSun1+26)=3),MarSun1+26,""))</f>
        <v>40627</v>
      </c>
      <c r="G11" s="20">
        <f>IF(DAY(MarSun1)=1,IF(AND(YEAR(MarSun1+20)=CalendarYear,MONTH(MarSun1+20)=3),MarSun1+20,""),IF(AND(YEAR(MarSun1+27)=CalendarYear,MONTH(MarSun1+27)=3),MarSun1+27,""))</f>
        <v>40628</v>
      </c>
      <c r="H11" s="20">
        <f>IF(DAY(MarSun1)=1,IF(AND(YEAR(MarSun1+21)=CalendarYear,MONTH(MarSun1+21)=3),MarSun1+21,""),IF(AND(YEAR(MarSun1+28)=CalendarYear,MONTH(MarSun1+28)=3),MarSun1+28,""))</f>
        <v>40629</v>
      </c>
      <c r="I11" s="3"/>
    </row>
    <row r="12" spans="1:18" ht="55.5" customHeight="1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>
      <c r="A13"/>
      <c r="B13" s="19">
        <f>IF(DAY(MarSun1)=1,IF(AND(YEAR(MarSun1+22)=CalendarYear,MONTH(MarSun1+22)=3),MarSun1+22,""),IF(AND(YEAR(MarSun1+29)=CalendarYear,MONTH(MarSun1+29)=3),MarSun1+29,""))</f>
        <v>40630</v>
      </c>
      <c r="C13" s="19">
        <f>IF(DAY(MarSun1)=1,IF(AND(YEAR(MarSun1+23)=CalendarYear,MONTH(MarSun1+23)=3),MarSun1+23,""),IF(AND(YEAR(MarSun1+30)=CalendarYear,MONTH(MarSun1+30)=3),MarSun1+30,""))</f>
        <v>40631</v>
      </c>
      <c r="D13" s="19">
        <f>IF(DAY(MarSun1)=1,IF(AND(YEAR(MarSun1+24)=CalendarYear,MONTH(MarSun1+24)=3),MarSun1+24,""),IF(AND(YEAR(MarSun1+31)=CalendarYear,MONTH(MarSun1+31)=3),MarSun1+31,""))</f>
        <v>40632</v>
      </c>
      <c r="E13" s="19">
        <f>IF(DAY(MarSun1)=1,IF(AND(YEAR(MarSun1+25)=CalendarYear,MONTH(MarSun1+25)=3),MarSun1+25,""),IF(AND(YEAR(MarSun1+32)=CalendarYear,MONTH(MarSun1+32)=3),MarSun1+32,""))</f>
        <v>40633</v>
      </c>
      <c r="F13" s="19" t="str">
        <f>IF(DAY(MarSun1)=1,IF(AND(YEAR(MarSun1+26)=CalendarYear,MONTH(MarSun1+26)=3),MarSun1+26,""),IF(AND(YEAR(MarSun1+33)=CalendarYear,MONTH(MarSun1+33)=3),MarSun1+33,""))</f>
        <v/>
      </c>
      <c r="G13" s="19" t="str">
        <f>IF(DAY(MarSun1)=1,IF(AND(YEAR(MarSun1+27)=CalendarYear,MONTH(MarSun1+27)=3),MarSun1+27,""),IF(AND(YEAR(MarSun1+34)=CalendarYear,MONTH(MarSun1+34)=3),MarSun1+34,""))</f>
        <v/>
      </c>
      <c r="H13" s="19" t="str">
        <f>IF(DAY(MarSun1)=1,IF(AND(YEAR(MarSun1+28)=CalendarYear,MONTH(MarSun1+28)=3),MarSun1+28,""),IF(AND(YEAR(MarSun1+35)=CalendarYear,MONTH(MarSun1+35)=3),MarSun1+35,""))</f>
        <v/>
      </c>
      <c r="I13" s="3"/>
    </row>
    <row r="14" spans="1:18" ht="55.5" customHeight="1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>
      <c r="A15"/>
      <c r="B15" s="20" t="str">
        <f>IF(DAY(MarSun1)=1,IF(AND(YEAR(MarSun1+29)=CalendarYear,MONTH(MarSun1+29)=3),MarSun1+29,""),IF(AND(YEAR(MarSun1+36)=CalendarYear,MONTH(MarSun1+36)=3),MarSun1+36,""))</f>
        <v/>
      </c>
      <c r="C15" s="21" t="str">
        <f>IF(DAY(MarSun1)=1,IF(AND(YEAR(MarSun1+30)=CalendarYear,MONTH(MarSun1+30)=3),MarSun1+30,""),IF(AND(YEAR(MarSun1+37)=CalendarYear,MONTH(MarSun1+37)=3),MarSun1+37,""))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/>
    <row r="19" spans="3:5" ht="21" customHeight="1">
      <c r="C19" s="6"/>
      <c r="D19" s="5"/>
      <c r="E19" s="4"/>
    </row>
    <row r="20" spans="3:5" ht="19.5" customHeight="1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0"/>
  <sheetViews>
    <sheetView showGridLines="0" zoomScaleNormal="100" workbookViewId="0">
      <selection activeCell="L17" sqref="L17"/>
    </sheetView>
  </sheetViews>
  <sheetFormatPr baseColWidth="10" defaultColWidth="6.6640625" defaultRowHeight="14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>
      <c r="A1"/>
    </row>
    <row r="2" spans="1:18" ht="26.25" customHeight="1">
      <c r="A2"/>
    </row>
    <row r="3" spans="1:18" ht="57.75" customHeight="1">
      <c r="A3"/>
      <c r="B3" s="29" t="str">
        <f>"APRIL "&amp;CalendarYear</f>
        <v>APRIL 2011</v>
      </c>
      <c r="C3" s="29"/>
      <c r="D3" s="29"/>
      <c r="E3" s="29"/>
      <c r="F3" s="29"/>
    </row>
    <row r="4" spans="1:18" customFormat="1" ht="29.25" customHeight="1">
      <c r="B4" s="14" t="s">
        <v>2</v>
      </c>
      <c r="C4" s="15" t="s">
        <v>3</v>
      </c>
      <c r="D4" s="15" t="s">
        <v>4</v>
      </c>
      <c r="E4" s="15" t="s">
        <v>9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>
      <c r="B5" s="17" t="str">
        <f>IF(DAY(AprSun1)=1,"",IF(AND(YEAR(AprSun1+1)=CalendarYear,MONTH(AprSun1+1)=4),AprSun1+1,""))</f>
        <v/>
      </c>
      <c r="C5" s="17" t="str">
        <f>IF(DAY(AprSun1)=1,"",IF(AND(YEAR(AprSun1+2)=CalendarYear,MONTH(AprSun1+2)=4),AprSun1+2,""))</f>
        <v/>
      </c>
      <c r="D5" s="17" t="str">
        <f>IF(DAY(AprSun1)=1,"",IF(AND(YEAR(AprSun1+3)=CalendarYear,MONTH(AprSun1+3)=4),AprSun1+3,""))</f>
        <v/>
      </c>
      <c r="E5" s="17" t="str">
        <f>IF(DAY(AprSun1)=1,"",IF(AND(YEAR(AprSun1+4)=CalendarYear,MONTH(AprSun1+4)=4),AprSun1+4,""))</f>
        <v/>
      </c>
      <c r="F5" s="17">
        <f>IF(DAY(AprSun1)=1,"",IF(AND(YEAR(AprSun1+5)=CalendarYear,MONTH(AprSun1+5)=4),AprSun1+5,""))</f>
        <v>40634</v>
      </c>
      <c r="G5" s="17">
        <f>IF(DAY(AprSun1)=1,"",IF(AND(YEAR(AprSun1+6)=CalendarYear,MONTH(AprSun1+6)=4),AprSun1+6,""))</f>
        <v>40635</v>
      </c>
      <c r="H5" s="17">
        <f>IF(DAY(AprSun1)=1,IF(AND(YEAR(AprSun1)=CalendarYear,MONTH(AprSun1)=4),AprSun1,""),IF(AND(YEAR(AprSun1+7)=CalendarYear,MONTH(AprSun1+7)=4),AprSun1+7,""))</f>
        <v>40636</v>
      </c>
      <c r="I5" s="3"/>
      <c r="K5" s="1"/>
      <c r="L5" s="1"/>
      <c r="M5" s="1"/>
      <c r="Q5" s="2"/>
      <c r="R5" s="1"/>
    </row>
    <row r="6" spans="1:18" s="2" customFormat="1" ht="55.5" customHeight="1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>
      <c r="A7"/>
      <c r="B7" s="18">
        <f>IF(DAY(AprSun1)=1,IF(AND(YEAR(AprSun1+1)=CalendarYear,MONTH(AprSun1+1)=4),AprSun1+1,""),IF(AND(YEAR(AprSun1+8)=CalendarYear,MONTH(AprSun1+8)=4),AprSun1+8,""))</f>
        <v>40637</v>
      </c>
      <c r="C7" s="18">
        <f>IF(DAY(AprSun1)=1,IF(AND(YEAR(AprSun1+2)=CalendarYear,MONTH(AprSun1+2)=4),AprSun1+2,""),IF(AND(YEAR(AprSun1+9)=CalendarYear,MONTH(AprSun1+9)=4),AprSun1+9,""))</f>
        <v>40638</v>
      </c>
      <c r="D7" s="18">
        <f>IF(DAY(AprSun1)=1,IF(AND(YEAR(AprSun1+3)=CalendarYear,MONTH(AprSun1+3)=4),AprSun1+3,""),IF(AND(YEAR(AprSun1+10)=CalendarYear,MONTH(AprSun1+10)=4),AprSun1+10,""))</f>
        <v>40639</v>
      </c>
      <c r="E7" s="18">
        <f>IF(DAY(AprSun1)=1,IF(AND(YEAR(AprSun1+4)=CalendarYear,MONTH(AprSun1+4)=4),AprSun1+4,""),IF(AND(YEAR(AprSun1+11)=CalendarYear,MONTH(AprSun1+11)=4),AprSun1+11,""))</f>
        <v>40640</v>
      </c>
      <c r="F7" s="18">
        <f>IF(DAY(AprSun1)=1,IF(AND(YEAR(AprSun1+5)=CalendarYear,MONTH(AprSun1+5)=4),AprSun1+5,""),IF(AND(YEAR(AprSun1+12)=CalendarYear,MONTH(AprSun1+12)=4),AprSun1+12,""))</f>
        <v>40641</v>
      </c>
      <c r="G7" s="18">
        <f>IF(DAY(AprSun1)=1,IF(AND(YEAR(AprSun1+6)=CalendarYear,MONTH(AprSun1+6)=4),AprSun1+6,""),IF(AND(YEAR(AprSun1+13)=CalendarYear,MONTH(AprSun1+13)=4),AprSun1+13,""))</f>
        <v>40642</v>
      </c>
      <c r="H7" s="18">
        <f>IF(DAY(AprSun1)=1,IF(AND(YEAR(AprSun1+7)=CalendarYear,MONTH(AprSun1+7)=4),AprSun1+7,""),IF(AND(YEAR(AprSun1+14)=CalendarYear,MONTH(AprSun1+14)=4),AprSun1+14,""))</f>
        <v>40643</v>
      </c>
      <c r="I7" s="3"/>
    </row>
    <row r="8" spans="1:18" ht="55.5" customHeight="1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>
      <c r="A9"/>
      <c r="B9" s="19">
        <f>IF(DAY(AprSun1)=1,IF(AND(YEAR(AprSun1+8)=CalendarYear,MONTH(AprSun1+8)=4),AprSun1+8,""),IF(AND(YEAR(AprSun1+15)=CalendarYear,MONTH(AprSun1+15)=4),AprSun1+15,""))</f>
        <v>40644</v>
      </c>
      <c r="C9" s="19">
        <f>IF(DAY(AprSun1)=1,IF(AND(YEAR(AprSun1+9)=CalendarYear,MONTH(AprSun1+9)=4),AprSun1+9,""),IF(AND(YEAR(AprSun1+16)=CalendarYear,MONTH(AprSun1+16)=4),AprSun1+16,""))</f>
        <v>40645</v>
      </c>
      <c r="D9" s="19">
        <f>IF(DAY(AprSun1)=1,IF(AND(YEAR(AprSun1+10)=CalendarYear,MONTH(AprSun1+10)=4),AprSun1+10,""),IF(AND(YEAR(AprSun1+17)=CalendarYear,MONTH(AprSun1+17)=4),AprSun1+17,""))</f>
        <v>40646</v>
      </c>
      <c r="E9" s="19">
        <f>IF(DAY(AprSun1)=1,IF(AND(YEAR(AprSun1+11)=CalendarYear,MONTH(AprSun1+11)=4),AprSun1+11,""),IF(AND(YEAR(AprSun1+18)=CalendarYear,MONTH(AprSun1+18)=4),AprSun1+18,""))</f>
        <v>40647</v>
      </c>
      <c r="F9" s="19">
        <f>IF(DAY(AprSun1)=1,IF(AND(YEAR(AprSun1+12)=CalendarYear,MONTH(AprSun1+12)=4),AprSun1+12,""),IF(AND(YEAR(AprSun1+19)=CalendarYear,MONTH(AprSun1+19)=4),AprSun1+19,""))</f>
        <v>40648</v>
      </c>
      <c r="G9" s="19">
        <f>IF(DAY(AprSun1)=1,IF(AND(YEAR(AprSun1+13)=CalendarYear,MONTH(AprSun1+13)=4),AprSun1+13,""),IF(AND(YEAR(AprSun1+20)=CalendarYear,MONTH(AprSun1+20)=4),AprSun1+20,""))</f>
        <v>40649</v>
      </c>
      <c r="H9" s="19">
        <f>IF(DAY(AprSun1)=1,IF(AND(YEAR(AprSun1+14)=CalendarYear,MONTH(AprSun1+14)=4),AprSun1+14,""),IF(AND(YEAR(AprSun1+21)=CalendarYear,MONTH(AprSun1+21)=4),AprSun1+21,""))</f>
        <v>40650</v>
      </c>
      <c r="I9" s="3"/>
    </row>
    <row r="10" spans="1:18" ht="55.5" customHeight="1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>
      <c r="A11"/>
      <c r="B11" s="20">
        <f>IF(DAY(AprSun1)=1,IF(AND(YEAR(AprSun1+15)=CalendarYear,MONTH(AprSun1+15)=4),AprSun1+15,""),IF(AND(YEAR(AprSun1+22)=CalendarYear,MONTH(AprSun1+22)=4),AprSun1+22,""))</f>
        <v>40651</v>
      </c>
      <c r="C11" s="20">
        <f>IF(DAY(AprSun1)=1,IF(AND(YEAR(AprSun1+16)=CalendarYear,MONTH(AprSun1+16)=4),AprSun1+16,""),IF(AND(YEAR(AprSun1+23)=CalendarYear,MONTH(AprSun1+23)=4),AprSun1+23,""))</f>
        <v>40652</v>
      </c>
      <c r="D11" s="20">
        <f>IF(DAY(AprSun1)=1,IF(AND(YEAR(AprSun1+17)=CalendarYear,MONTH(AprSun1+17)=4),AprSun1+17,""),IF(AND(YEAR(AprSun1+24)=CalendarYear,MONTH(AprSun1+24)=4),AprSun1+24,""))</f>
        <v>40653</v>
      </c>
      <c r="E11" s="20">
        <f>IF(DAY(AprSun1)=1,IF(AND(YEAR(AprSun1+18)=CalendarYear,MONTH(AprSun1+18)=4),AprSun1+18,""),IF(AND(YEAR(AprSun1+25)=CalendarYear,MONTH(AprSun1+25)=4),AprSun1+25,""))</f>
        <v>40654</v>
      </c>
      <c r="F11" s="20">
        <f>IF(DAY(AprSun1)=1,IF(AND(YEAR(AprSun1+19)=CalendarYear,MONTH(AprSun1+19)=4),AprSun1+19,""),IF(AND(YEAR(AprSun1+26)=CalendarYear,MONTH(AprSun1+26)=4),AprSun1+26,""))</f>
        <v>40655</v>
      </c>
      <c r="G11" s="20">
        <f>IF(DAY(AprSun1)=1,IF(AND(YEAR(AprSun1+20)=CalendarYear,MONTH(AprSun1+20)=4),AprSun1+20,""),IF(AND(YEAR(AprSun1+27)=CalendarYear,MONTH(AprSun1+27)=4),AprSun1+27,""))</f>
        <v>40656</v>
      </c>
      <c r="H11" s="20">
        <f>IF(DAY(AprSun1)=1,IF(AND(YEAR(AprSun1+21)=CalendarYear,MONTH(AprSun1+21)=4),AprSun1+21,""),IF(AND(YEAR(AprSun1+28)=CalendarYear,MONTH(AprSun1+28)=4),AprSun1+28,""))</f>
        <v>40657</v>
      </c>
      <c r="I11" s="3"/>
    </row>
    <row r="12" spans="1:18" ht="55.5" customHeight="1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>
      <c r="A13"/>
      <c r="B13" s="19">
        <f>IF(DAY(AprSun1)=1,IF(AND(YEAR(AprSun1+22)=CalendarYear,MONTH(AprSun1+22)=4),AprSun1+22,""),IF(AND(YEAR(AprSun1+29)=CalendarYear,MONTH(AprSun1+29)=4),AprSun1+29,""))</f>
        <v>40658</v>
      </c>
      <c r="C13" s="19">
        <f>IF(DAY(AprSun1)=1,IF(AND(YEAR(AprSun1+23)=CalendarYear,MONTH(AprSun1+23)=4),AprSun1+23,""),IF(AND(YEAR(AprSun1+30)=CalendarYear,MONTH(AprSun1+30)=4),AprSun1+30,""))</f>
        <v>40659</v>
      </c>
      <c r="D13" s="19">
        <f>IF(DAY(AprSun1)=1,IF(AND(YEAR(AprSun1+24)=CalendarYear,MONTH(AprSun1+24)=4),AprSun1+24,""),IF(AND(YEAR(AprSun1+31)=CalendarYear,MONTH(AprSun1+31)=4),AprSun1+31,""))</f>
        <v>40660</v>
      </c>
      <c r="E13" s="19">
        <f>IF(DAY(AprSun1)=1,IF(AND(YEAR(AprSun1+25)=CalendarYear,MONTH(AprSun1+25)=4),AprSun1+25,""),IF(AND(YEAR(AprSun1+32)=CalendarYear,MONTH(AprSun1+32)=4),AprSun1+32,""))</f>
        <v>40661</v>
      </c>
      <c r="F13" s="19">
        <f>IF(DAY(AprSun1)=1,IF(AND(YEAR(AprSun1+26)=CalendarYear,MONTH(AprSun1+26)=4),AprSun1+26,""),IF(AND(YEAR(AprSun1+33)=CalendarYear,MONTH(AprSun1+33)=4),AprSun1+33,""))</f>
        <v>40662</v>
      </c>
      <c r="G13" s="19">
        <f>IF(DAY(AprSun1)=1,IF(AND(YEAR(AprSun1+27)=CalendarYear,MONTH(AprSun1+27)=4),AprSun1+27,""),IF(AND(YEAR(AprSun1+34)=CalendarYear,MONTH(AprSun1+34)=4),AprSun1+34,""))</f>
        <v>40663</v>
      </c>
      <c r="H13" s="19" t="str">
        <f>IF(DAY(AprSun1)=1,IF(AND(YEAR(AprSun1+28)=CalendarYear,MONTH(AprSun1+28)=4),AprSun1+28,""),IF(AND(YEAR(AprSun1+35)=CalendarYear,MONTH(AprSun1+35)=4),AprSun1+35,""))</f>
        <v/>
      </c>
      <c r="I13" s="3"/>
    </row>
    <row r="14" spans="1:18" ht="55.5" customHeight="1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>
      <c r="A15"/>
      <c r="B15" s="20" t="str">
        <f>IF(DAY(AprSun1)=1,IF(AND(YEAR(AprSun1+29)=CalendarYear,MONTH(AprSun1+29)=4),AprSun1+29,""),IF(AND(YEAR(AprSun1+36)=CalendarYear,MONTH(AprSun1+36)=4),AprSun1+36,""))</f>
        <v/>
      </c>
      <c r="C15" s="21" t="str">
        <f>IF(DAY(AprSun1)=1,IF(AND(YEAR(AprSun1+30)=CalendarYear,MONTH(AprSun1+30)=4),AprSun1+30,""),IF(AND(YEAR(AprSun1+37)=CalendarYear,MONTH(AprSun1+37)=4),AprSun1+37,""))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/>
    <row r="19" spans="3:5" ht="21" customHeight="1">
      <c r="C19" s="6"/>
      <c r="D19" s="5"/>
      <c r="E19" s="4"/>
    </row>
    <row r="20" spans="3:5" ht="19.5" customHeight="1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0"/>
  <sheetViews>
    <sheetView showGridLines="0" zoomScaleNormal="100" workbookViewId="0">
      <selection activeCell="L17" sqref="L17"/>
    </sheetView>
  </sheetViews>
  <sheetFormatPr baseColWidth="10" defaultColWidth="6.6640625" defaultRowHeight="14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>
      <c r="A1"/>
    </row>
    <row r="2" spans="1:18" ht="26.25" customHeight="1">
      <c r="A2"/>
    </row>
    <row r="3" spans="1:18" ht="57.75" customHeight="1">
      <c r="A3"/>
      <c r="B3" s="29" t="str">
        <f>"MAI "&amp;CalendarYear</f>
        <v>MAI 2011</v>
      </c>
      <c r="C3" s="29"/>
      <c r="D3" s="29"/>
      <c r="E3" s="29"/>
      <c r="F3" s="29"/>
    </row>
    <row r="4" spans="1:18" customFormat="1" ht="29.25" customHeight="1">
      <c r="B4" s="14" t="s">
        <v>2</v>
      </c>
      <c r="C4" s="15" t="s">
        <v>3</v>
      </c>
      <c r="D4" s="15" t="s">
        <v>4</v>
      </c>
      <c r="E4" s="15" t="s">
        <v>9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>
      <c r="B5" s="17" t="str">
        <f>IF(DAY(MaySun1)=1,"",IF(AND(YEAR(MaySun1+1)=CalendarYear,MONTH(MaySun1+1)=5),MaySun1+1,""))</f>
        <v/>
      </c>
      <c r="C5" s="17" t="str">
        <f>IF(DAY(MaySun1)=1,"",IF(AND(YEAR(MaySun1+2)=CalendarYear,MONTH(MaySun1+2)=5),MaySun1+2,""))</f>
        <v/>
      </c>
      <c r="D5" s="17" t="str">
        <f>IF(DAY(MaySun1)=1,"",IF(AND(YEAR(MaySun1+3)=CalendarYear,MONTH(MaySun1+3)=5),MaySun1+3,""))</f>
        <v/>
      </c>
      <c r="E5" s="17" t="str">
        <f>IF(DAY(MaySun1)=1,"",IF(AND(YEAR(MaySun1+4)=CalendarYear,MONTH(MaySun1+4)=5),MaySun1+4,""))</f>
        <v/>
      </c>
      <c r="F5" s="17" t="str">
        <f>IF(DAY(MaySun1)=1,"",IF(AND(YEAR(MaySun1+5)=CalendarYear,MONTH(MaySun1+5)=5),MaySun1+5,""))</f>
        <v/>
      </c>
      <c r="G5" s="17" t="str">
        <f>IF(DAY(MaySun1)=1,"",IF(AND(YEAR(MaySun1+6)=CalendarYear,MONTH(MaySun1+6)=5),MaySun1+6,""))</f>
        <v/>
      </c>
      <c r="H5" s="17">
        <f>IF(DAY(MaySun1)=1,IF(AND(YEAR(MaySun1)=CalendarYear,MONTH(MaySun1)=5),MaySun1,""),IF(AND(YEAR(MaySun1+7)=CalendarYear,MONTH(MaySun1+7)=5),MaySun1+7,""))</f>
        <v>40664</v>
      </c>
      <c r="I5" s="3"/>
      <c r="K5" s="1"/>
      <c r="L5" s="1"/>
      <c r="M5" s="1"/>
      <c r="Q5" s="2"/>
      <c r="R5" s="1"/>
    </row>
    <row r="6" spans="1:18" s="2" customFormat="1" ht="55.5" customHeight="1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>
      <c r="A7"/>
      <c r="B7" s="18">
        <f>IF(DAY(MaySun1)=1,IF(AND(YEAR(MaySun1+1)=CalendarYear,MONTH(MaySun1+1)=5),MaySun1+1,""),IF(AND(YEAR(MaySun1+8)=CalendarYear,MONTH(MaySun1+8)=5),MaySun1+8,""))</f>
        <v>40665</v>
      </c>
      <c r="C7" s="18">
        <f>IF(DAY(MaySun1)=1,IF(AND(YEAR(MaySun1+2)=CalendarYear,MONTH(MaySun1+2)=5),MaySun1+2,""),IF(AND(YEAR(MaySun1+9)=CalendarYear,MONTH(MaySun1+9)=5),MaySun1+9,""))</f>
        <v>40666</v>
      </c>
      <c r="D7" s="18">
        <f>IF(DAY(MaySun1)=1,IF(AND(YEAR(MaySun1+3)=CalendarYear,MONTH(MaySun1+3)=5),MaySun1+3,""),IF(AND(YEAR(MaySun1+10)=CalendarYear,MONTH(MaySun1+10)=5),MaySun1+10,""))</f>
        <v>40667</v>
      </c>
      <c r="E7" s="18">
        <f>IF(DAY(MaySun1)=1,IF(AND(YEAR(MaySun1+4)=CalendarYear,MONTH(MaySun1+4)=5),MaySun1+4,""),IF(AND(YEAR(MaySun1+11)=CalendarYear,MONTH(MaySun1+11)=5),MaySun1+11,""))</f>
        <v>40668</v>
      </c>
      <c r="F7" s="18">
        <f>IF(DAY(MaySun1)=1,IF(AND(YEAR(MaySun1+5)=CalendarYear,MONTH(MaySun1+5)=5),MaySun1+5,""),IF(AND(YEAR(MaySun1+12)=CalendarYear,MONTH(MaySun1+12)=5),MaySun1+12,""))</f>
        <v>40669</v>
      </c>
      <c r="G7" s="18">
        <f>IF(DAY(MaySun1)=1,IF(AND(YEAR(MaySun1+6)=CalendarYear,MONTH(MaySun1+6)=5),MaySun1+6,""),IF(AND(YEAR(MaySun1+13)=CalendarYear,MONTH(MaySun1+13)=5),MaySun1+13,""))</f>
        <v>40670</v>
      </c>
      <c r="H7" s="18">
        <f>IF(DAY(MaySun1)=1,IF(AND(YEAR(MaySun1+7)=CalendarYear,MONTH(MaySun1+7)=5),MaySun1+7,""),IF(AND(YEAR(MaySun1+14)=CalendarYear,MONTH(MaySun1+14)=5),MaySun1+14,""))</f>
        <v>40671</v>
      </c>
      <c r="I7" s="3"/>
    </row>
    <row r="8" spans="1:18" ht="55.5" customHeight="1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>
      <c r="A9"/>
      <c r="B9" s="19">
        <f>IF(DAY(MaySun1)=1,IF(AND(YEAR(MaySun1+8)=CalendarYear,MONTH(MaySun1+8)=5),MaySun1+8,""),IF(AND(YEAR(MaySun1+15)=CalendarYear,MONTH(MaySun1+15)=5),MaySun1+15,""))</f>
        <v>40672</v>
      </c>
      <c r="C9" s="19">
        <f>IF(DAY(MaySun1)=1,IF(AND(YEAR(MaySun1+9)=CalendarYear,MONTH(MaySun1+9)=5),MaySun1+9,""),IF(AND(YEAR(MaySun1+16)=CalendarYear,MONTH(MaySun1+16)=5),MaySun1+16,""))</f>
        <v>40673</v>
      </c>
      <c r="D9" s="19">
        <f>IF(DAY(MaySun1)=1,IF(AND(YEAR(MaySun1+10)=CalendarYear,MONTH(MaySun1+10)=5),MaySun1+10,""),IF(AND(YEAR(MaySun1+17)=CalendarYear,MONTH(MaySun1+17)=5),MaySun1+17,""))</f>
        <v>40674</v>
      </c>
      <c r="E9" s="19">
        <f>IF(DAY(MaySun1)=1,IF(AND(YEAR(MaySun1+11)=CalendarYear,MONTH(MaySun1+11)=5),MaySun1+11,""),IF(AND(YEAR(MaySun1+18)=CalendarYear,MONTH(MaySun1+18)=5),MaySun1+18,""))</f>
        <v>40675</v>
      </c>
      <c r="F9" s="19">
        <f>IF(DAY(MaySun1)=1,IF(AND(YEAR(MaySun1+12)=CalendarYear,MONTH(MaySun1+12)=5),MaySun1+12,""),IF(AND(YEAR(MaySun1+19)=CalendarYear,MONTH(MaySun1+19)=5),MaySun1+19,""))</f>
        <v>40676</v>
      </c>
      <c r="G9" s="19">
        <f>IF(DAY(MaySun1)=1,IF(AND(YEAR(MaySun1+13)=CalendarYear,MONTH(MaySun1+13)=5),MaySun1+13,""),IF(AND(YEAR(MaySun1+20)=CalendarYear,MONTH(MaySun1+20)=5),MaySun1+20,""))</f>
        <v>40677</v>
      </c>
      <c r="H9" s="19">
        <f>IF(DAY(MaySun1)=1,IF(AND(YEAR(MaySun1+14)=CalendarYear,MONTH(MaySun1+14)=5),MaySun1+14,""),IF(AND(YEAR(MaySun1+21)=CalendarYear,MONTH(MaySun1+21)=5),MaySun1+21,""))</f>
        <v>40678</v>
      </c>
      <c r="I9" s="3"/>
    </row>
    <row r="10" spans="1:18" ht="55.5" customHeight="1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>
      <c r="A11"/>
      <c r="B11" s="20">
        <f>IF(DAY(MaySun1)=1,IF(AND(YEAR(MaySun1+15)=CalendarYear,MONTH(MaySun1+15)=5),MaySun1+15,""),IF(AND(YEAR(MaySun1+22)=CalendarYear,MONTH(MaySun1+22)=5),MaySun1+22,""))</f>
        <v>40679</v>
      </c>
      <c r="C11" s="20">
        <f>IF(DAY(MaySun1)=1,IF(AND(YEAR(MaySun1+16)=CalendarYear,MONTH(MaySun1+16)=5),MaySun1+16,""),IF(AND(YEAR(MaySun1+23)=CalendarYear,MONTH(MaySun1+23)=5),MaySun1+23,""))</f>
        <v>40680</v>
      </c>
      <c r="D11" s="20">
        <f>IF(DAY(MaySun1)=1,IF(AND(YEAR(MaySun1+17)=CalendarYear,MONTH(MaySun1+17)=5),MaySun1+17,""),IF(AND(YEAR(MaySun1+24)=CalendarYear,MONTH(MaySun1+24)=5),MaySun1+24,""))</f>
        <v>40681</v>
      </c>
      <c r="E11" s="20">
        <f>IF(DAY(MaySun1)=1,IF(AND(YEAR(MaySun1+18)=CalendarYear,MONTH(MaySun1+18)=5),MaySun1+18,""),IF(AND(YEAR(MaySun1+25)=CalendarYear,MONTH(MaySun1+25)=5),MaySun1+25,""))</f>
        <v>40682</v>
      </c>
      <c r="F11" s="20">
        <f>IF(DAY(MaySun1)=1,IF(AND(YEAR(MaySun1+19)=CalendarYear,MONTH(MaySun1+19)=5),MaySun1+19,""),IF(AND(YEAR(MaySun1+26)=CalendarYear,MONTH(MaySun1+26)=5),MaySun1+26,""))</f>
        <v>40683</v>
      </c>
      <c r="G11" s="20">
        <f>IF(DAY(MaySun1)=1,IF(AND(YEAR(MaySun1+20)=CalendarYear,MONTH(MaySun1+20)=5),MaySun1+20,""),IF(AND(YEAR(MaySun1+27)=CalendarYear,MONTH(MaySun1+27)=5),MaySun1+27,""))</f>
        <v>40684</v>
      </c>
      <c r="H11" s="20">
        <f>IF(DAY(MaySun1)=1,IF(AND(YEAR(MaySun1+21)=CalendarYear,MONTH(MaySun1+21)=5),MaySun1+21,""),IF(AND(YEAR(MaySun1+28)=CalendarYear,MONTH(MaySun1+28)=5),MaySun1+28,""))</f>
        <v>40685</v>
      </c>
      <c r="I11" s="3"/>
    </row>
    <row r="12" spans="1:18" ht="55.5" customHeight="1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>
      <c r="A13"/>
      <c r="B13" s="19">
        <f>IF(DAY(MaySun1)=1,IF(AND(YEAR(MaySun1+22)=CalendarYear,MONTH(MaySun1+22)=5),MaySun1+22,""),IF(AND(YEAR(MaySun1+29)=CalendarYear,MONTH(MaySun1+29)=5),MaySun1+29,""))</f>
        <v>40686</v>
      </c>
      <c r="C13" s="19">
        <f>IF(DAY(MaySun1)=1,IF(AND(YEAR(MaySun1+23)=CalendarYear,MONTH(MaySun1+23)=5),MaySun1+23,""),IF(AND(YEAR(MaySun1+30)=CalendarYear,MONTH(MaySun1+30)=5),MaySun1+30,""))</f>
        <v>40687</v>
      </c>
      <c r="D13" s="19">
        <f>IF(DAY(MaySun1)=1,IF(AND(YEAR(MaySun1+24)=CalendarYear,MONTH(MaySun1+24)=5),MaySun1+24,""),IF(AND(YEAR(MaySun1+31)=CalendarYear,MONTH(MaySun1+31)=5),MaySun1+31,""))</f>
        <v>40688</v>
      </c>
      <c r="E13" s="19">
        <f>IF(DAY(MaySun1)=1,IF(AND(YEAR(MaySun1+25)=CalendarYear,MONTH(MaySun1+25)=5),MaySun1+25,""),IF(AND(YEAR(MaySun1+32)=CalendarYear,MONTH(MaySun1+32)=5),MaySun1+32,""))</f>
        <v>40689</v>
      </c>
      <c r="F13" s="19">
        <f>IF(DAY(MaySun1)=1,IF(AND(YEAR(MaySun1+26)=CalendarYear,MONTH(MaySun1+26)=5),MaySun1+26,""),IF(AND(YEAR(MaySun1+33)=CalendarYear,MONTH(MaySun1+33)=5),MaySun1+33,""))</f>
        <v>40690</v>
      </c>
      <c r="G13" s="19">
        <f>IF(DAY(MaySun1)=1,IF(AND(YEAR(MaySun1+27)=CalendarYear,MONTH(MaySun1+27)=5),MaySun1+27,""),IF(AND(YEAR(MaySun1+34)=CalendarYear,MONTH(MaySun1+34)=5),MaySun1+34,""))</f>
        <v>40691</v>
      </c>
      <c r="H13" s="19">
        <f>IF(DAY(MaySun1)=1,IF(AND(YEAR(MaySun1+28)=CalendarYear,MONTH(MaySun1+28)=5),MaySun1+28,""),IF(AND(YEAR(MaySun1+35)=CalendarYear,MONTH(MaySun1+35)=5),MaySun1+35,""))</f>
        <v>40692</v>
      </c>
      <c r="I13" s="3"/>
    </row>
    <row r="14" spans="1:18" ht="55.5" customHeight="1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>
      <c r="A15"/>
      <c r="B15" s="20">
        <f>IF(DAY(MaySun1)=1,IF(AND(YEAR(MaySun1+29)=CalendarYear,MONTH(MaySun1+29)=5),MaySun1+29,""),IF(AND(YEAR(MaySun1+36)=CalendarYear,MONTH(MaySun1+36)=5),MaySun1+36,""))</f>
        <v>40693</v>
      </c>
      <c r="C15" s="21">
        <f>IF(DAY(MaySun1)=1,IF(AND(YEAR(MaySun1+30)=CalendarYear,MONTH(MaySun1+30)=5),MaySun1+30,""),IF(AND(YEAR(MaySun1+37)=CalendarYear,MONTH(MaySun1+37)=5),MaySun1+37,""))</f>
        <v>40694</v>
      </c>
      <c r="D15" s="25" t="s">
        <v>8</v>
      </c>
      <c r="E15" s="26"/>
      <c r="F15" s="26"/>
      <c r="G15" s="26"/>
      <c r="H15" s="27"/>
      <c r="I15" s="3"/>
    </row>
    <row r="16" spans="1:18" ht="55.5" customHeight="1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/>
    <row r="19" spans="3:5" ht="21" customHeight="1">
      <c r="C19" s="6"/>
      <c r="D19" s="5"/>
      <c r="E19" s="4"/>
    </row>
    <row r="20" spans="3:5" ht="19.5" customHeight="1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0"/>
  <sheetViews>
    <sheetView showGridLines="0" zoomScaleNormal="100" workbookViewId="0">
      <selection activeCell="L17" sqref="L17"/>
    </sheetView>
  </sheetViews>
  <sheetFormatPr baseColWidth="10" defaultColWidth="6.6640625" defaultRowHeight="14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>
      <c r="A1"/>
    </row>
    <row r="2" spans="1:18" ht="26.25" customHeight="1">
      <c r="A2"/>
    </row>
    <row r="3" spans="1:18" ht="57.75" customHeight="1">
      <c r="A3"/>
      <c r="B3" s="29" t="str">
        <f>"JUNI "&amp;CalendarYear</f>
        <v>JUNI 2011</v>
      </c>
      <c r="C3" s="29"/>
      <c r="D3" s="29"/>
      <c r="E3" s="29"/>
      <c r="F3" s="29"/>
    </row>
    <row r="4" spans="1:18" customFormat="1" ht="29.25" customHeight="1">
      <c r="B4" s="14" t="s">
        <v>2</v>
      </c>
      <c r="C4" s="15" t="s">
        <v>3</v>
      </c>
      <c r="D4" s="15" t="s">
        <v>4</v>
      </c>
      <c r="E4" s="15" t="s">
        <v>9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>
      <c r="B5" s="17" t="str">
        <f>IF(DAY(JunSun1)=1,"",IF(AND(YEAR(JunSun1+1)=CalendarYear,MONTH(JunSun1+1)=6),JunSun1+1,""))</f>
        <v/>
      </c>
      <c r="C5" s="17" t="str">
        <f>IF(DAY(JunSun1)=1,"",IF(AND(YEAR(JunSun1+2)=CalendarYear,MONTH(JunSun1+2)=6),JunSun1+2,""))</f>
        <v/>
      </c>
      <c r="D5" s="17">
        <f>IF(DAY(JunSun1)=1,"",IF(AND(YEAR(JunSun1+3)=CalendarYear,MONTH(JunSun1+3)=6),JunSun1+3,""))</f>
        <v>40695</v>
      </c>
      <c r="E5" s="17">
        <f>IF(DAY(JunSun1)=1,"",IF(AND(YEAR(JunSun1+4)=CalendarYear,MONTH(JunSun1+4)=6),JunSun1+4,""))</f>
        <v>40696</v>
      </c>
      <c r="F5" s="17">
        <f>IF(DAY(JunSun1)=1,"",IF(AND(YEAR(JunSun1+5)=CalendarYear,MONTH(JunSun1+5)=6),JunSun1+5,""))</f>
        <v>40697</v>
      </c>
      <c r="G5" s="17">
        <f>IF(DAY(JunSun1)=1,"",IF(AND(YEAR(JunSun1+6)=CalendarYear,MONTH(JunSun1+6)=6),JunSun1+6,""))</f>
        <v>40698</v>
      </c>
      <c r="H5" s="17">
        <f>IF(DAY(JunSun1)=1,IF(AND(YEAR(JunSun1)=CalendarYear,MONTH(JunSun1)=6),JunSun1,""),IF(AND(YEAR(JunSun1+7)=CalendarYear,MONTH(JunSun1+7)=6),JunSun1+7,""))</f>
        <v>40699</v>
      </c>
      <c r="I5" s="3"/>
      <c r="K5" s="1"/>
      <c r="L5" s="1"/>
      <c r="M5" s="1"/>
      <c r="Q5" s="2"/>
      <c r="R5" s="1"/>
    </row>
    <row r="6" spans="1:18" s="2" customFormat="1" ht="55.5" customHeight="1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>
      <c r="A7"/>
      <c r="B7" s="18">
        <f>IF(DAY(JunSun1)=1,IF(AND(YEAR(JunSun1+1)=CalendarYear,MONTH(JunSun1+1)=6),JunSun1+1,""),IF(AND(YEAR(JunSun1+8)=CalendarYear,MONTH(JunSun1+8)=6),JunSun1+8,""))</f>
        <v>40700</v>
      </c>
      <c r="C7" s="18">
        <f>IF(DAY(JunSun1)=1,IF(AND(YEAR(JunSun1+2)=CalendarYear,MONTH(JunSun1+2)=6),JunSun1+2,""),IF(AND(YEAR(JunSun1+9)=CalendarYear,MONTH(JunSun1+9)=6),JunSun1+9,""))</f>
        <v>40701</v>
      </c>
      <c r="D7" s="18">
        <f>IF(DAY(JunSun1)=1,IF(AND(YEAR(JunSun1+3)=CalendarYear,MONTH(JunSun1+3)=6),JunSun1+3,""),IF(AND(YEAR(JunSun1+10)=CalendarYear,MONTH(JunSun1+10)=6),JunSun1+10,""))</f>
        <v>40702</v>
      </c>
      <c r="E7" s="18">
        <f>IF(DAY(JunSun1)=1,IF(AND(YEAR(JunSun1+4)=CalendarYear,MONTH(JunSun1+4)=6),JunSun1+4,""),IF(AND(YEAR(JunSun1+11)=CalendarYear,MONTH(JunSun1+11)=6),JunSun1+11,""))</f>
        <v>40703</v>
      </c>
      <c r="F7" s="18">
        <f>IF(DAY(JunSun1)=1,IF(AND(YEAR(JunSun1+5)=CalendarYear,MONTH(JunSun1+5)=6),JunSun1+5,""),IF(AND(YEAR(JunSun1+12)=CalendarYear,MONTH(JunSun1+12)=6),JunSun1+12,""))</f>
        <v>40704</v>
      </c>
      <c r="G7" s="18">
        <f>IF(DAY(JunSun1)=1,IF(AND(YEAR(JunSun1+6)=CalendarYear,MONTH(JunSun1+6)=6),JunSun1+6,""),IF(AND(YEAR(JunSun1+13)=CalendarYear,MONTH(JunSun1+13)=6),JunSun1+13,""))</f>
        <v>40705</v>
      </c>
      <c r="H7" s="18">
        <f>IF(DAY(JunSun1)=1,IF(AND(YEAR(JunSun1+7)=CalendarYear,MONTH(JunSun1+7)=6),JunSun1+7,""),IF(AND(YEAR(JunSun1+14)=CalendarYear,MONTH(JunSun1+14)=6),JunSun1+14,""))</f>
        <v>40706</v>
      </c>
      <c r="I7" s="3"/>
    </row>
    <row r="8" spans="1:18" ht="55.5" customHeight="1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>
      <c r="A9"/>
      <c r="B9" s="19">
        <f>IF(DAY(JunSun1)=1,IF(AND(YEAR(JunSun1+8)=CalendarYear,MONTH(JunSun1+8)=6),JunSun1+8,""),IF(AND(YEAR(JunSun1+15)=CalendarYear,MONTH(JunSun1+15)=6),JunSun1+15,""))</f>
        <v>40707</v>
      </c>
      <c r="C9" s="19">
        <f>IF(DAY(JunSun1)=1,IF(AND(YEAR(JunSun1+9)=CalendarYear,MONTH(JunSun1+9)=6),JunSun1+9,""),IF(AND(YEAR(JunSun1+16)=CalendarYear,MONTH(JunSun1+16)=6),JunSun1+16,""))</f>
        <v>40708</v>
      </c>
      <c r="D9" s="19">
        <f>IF(DAY(JunSun1)=1,IF(AND(YEAR(JunSun1+10)=CalendarYear,MONTH(JunSun1+10)=6),JunSun1+10,""),IF(AND(YEAR(JunSun1+17)=CalendarYear,MONTH(JunSun1+17)=6),JunSun1+17,""))</f>
        <v>40709</v>
      </c>
      <c r="E9" s="19">
        <f>IF(DAY(JunSun1)=1,IF(AND(YEAR(JunSun1+11)=CalendarYear,MONTH(JunSun1+11)=6),JunSun1+11,""),IF(AND(YEAR(JunSun1+18)=CalendarYear,MONTH(JunSun1+18)=6),JunSun1+18,""))</f>
        <v>40710</v>
      </c>
      <c r="F9" s="19">
        <f>IF(DAY(JunSun1)=1,IF(AND(YEAR(JunSun1+12)=CalendarYear,MONTH(JunSun1+12)=6),JunSun1+12,""),IF(AND(YEAR(JunSun1+19)=CalendarYear,MONTH(JunSun1+19)=6),JunSun1+19,""))</f>
        <v>40711</v>
      </c>
      <c r="G9" s="19">
        <f>IF(DAY(JunSun1)=1,IF(AND(YEAR(JunSun1+13)=CalendarYear,MONTH(JunSun1+13)=6),JunSun1+13,""),IF(AND(YEAR(JunSun1+20)=CalendarYear,MONTH(JunSun1+20)=6),JunSun1+20,""))</f>
        <v>40712</v>
      </c>
      <c r="H9" s="19">
        <f>IF(DAY(JunSun1)=1,IF(AND(YEAR(JunSun1+14)=CalendarYear,MONTH(JunSun1+14)=6),JunSun1+14,""),IF(AND(YEAR(JunSun1+21)=CalendarYear,MONTH(JunSun1+21)=6),JunSun1+21,""))</f>
        <v>40713</v>
      </c>
      <c r="I9" s="3"/>
    </row>
    <row r="10" spans="1:18" ht="55.5" customHeight="1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>
      <c r="A11"/>
      <c r="B11" s="20">
        <f>IF(DAY(JunSun1)=1,IF(AND(YEAR(JunSun1+15)=CalendarYear,MONTH(JunSun1+15)=6),JunSun1+15,""),IF(AND(YEAR(JunSun1+22)=CalendarYear,MONTH(JunSun1+22)=6),JunSun1+22,""))</f>
        <v>40714</v>
      </c>
      <c r="C11" s="20">
        <f>IF(DAY(JunSun1)=1,IF(AND(YEAR(JunSun1+16)=CalendarYear,MONTH(JunSun1+16)=6),JunSun1+16,""),IF(AND(YEAR(JunSun1+23)=CalendarYear,MONTH(JunSun1+23)=6),JunSun1+23,""))</f>
        <v>40715</v>
      </c>
      <c r="D11" s="20">
        <f>IF(DAY(JunSun1)=1,IF(AND(YEAR(JunSun1+17)=CalendarYear,MONTH(JunSun1+17)=6),JunSun1+17,""),IF(AND(YEAR(JunSun1+24)=CalendarYear,MONTH(JunSun1+24)=6),JunSun1+24,""))</f>
        <v>40716</v>
      </c>
      <c r="E11" s="20">
        <f>IF(DAY(JunSun1)=1,IF(AND(YEAR(JunSun1+18)=CalendarYear,MONTH(JunSun1+18)=6),JunSun1+18,""),IF(AND(YEAR(JunSun1+25)=CalendarYear,MONTH(JunSun1+25)=6),JunSun1+25,""))</f>
        <v>40717</v>
      </c>
      <c r="F11" s="20">
        <f>IF(DAY(JunSun1)=1,IF(AND(YEAR(JunSun1+19)=CalendarYear,MONTH(JunSun1+19)=6),JunSun1+19,""),IF(AND(YEAR(JunSun1+26)=CalendarYear,MONTH(JunSun1+26)=6),JunSun1+26,""))</f>
        <v>40718</v>
      </c>
      <c r="G11" s="20">
        <f>IF(DAY(JunSun1)=1,IF(AND(YEAR(JunSun1+20)=CalendarYear,MONTH(JunSun1+20)=6),JunSun1+20,""),IF(AND(YEAR(JunSun1+27)=CalendarYear,MONTH(JunSun1+27)=6),JunSun1+27,""))</f>
        <v>40719</v>
      </c>
      <c r="H11" s="20">
        <f>IF(DAY(JunSun1)=1,IF(AND(YEAR(JunSun1+21)=CalendarYear,MONTH(JunSun1+21)=6),JunSun1+21,""),IF(AND(YEAR(JunSun1+28)=CalendarYear,MONTH(JunSun1+28)=6),JunSun1+28,""))</f>
        <v>40720</v>
      </c>
      <c r="I11" s="3"/>
    </row>
    <row r="12" spans="1:18" ht="55.5" customHeight="1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>
      <c r="A13"/>
      <c r="B13" s="19">
        <f>IF(DAY(JunSun1)=1,IF(AND(YEAR(JunSun1+22)=CalendarYear,MONTH(JunSun1+22)=6),JunSun1+22,""),IF(AND(YEAR(JunSun1+29)=CalendarYear,MONTH(JunSun1+29)=6),JunSun1+29,""))</f>
        <v>40721</v>
      </c>
      <c r="C13" s="19">
        <f>IF(DAY(JunSun1)=1,IF(AND(YEAR(JunSun1+23)=CalendarYear,MONTH(JunSun1+23)=6),JunSun1+23,""),IF(AND(YEAR(JunSun1+30)=CalendarYear,MONTH(JunSun1+30)=6),JunSun1+30,""))</f>
        <v>40722</v>
      </c>
      <c r="D13" s="19">
        <f>IF(DAY(JunSun1)=1,IF(AND(YEAR(JunSun1+24)=CalendarYear,MONTH(JunSun1+24)=6),JunSun1+24,""),IF(AND(YEAR(JunSun1+31)=CalendarYear,MONTH(JunSun1+31)=6),JunSun1+31,""))</f>
        <v>40723</v>
      </c>
      <c r="E13" s="19">
        <f>IF(DAY(JunSun1)=1,IF(AND(YEAR(JunSun1+25)=CalendarYear,MONTH(JunSun1+25)=6),JunSun1+25,""),IF(AND(YEAR(JunSun1+32)=CalendarYear,MONTH(JunSun1+32)=6),JunSun1+32,""))</f>
        <v>40724</v>
      </c>
      <c r="F13" s="19" t="str">
        <f>IF(DAY(JunSun1)=1,IF(AND(YEAR(JunSun1+26)=CalendarYear,MONTH(JunSun1+26)=6),JunSun1+26,""),IF(AND(YEAR(JunSun1+33)=CalendarYear,MONTH(JunSun1+33)=6),JunSun1+33,""))</f>
        <v/>
      </c>
      <c r="G13" s="19" t="str">
        <f>IF(DAY(JunSun1)=1,IF(AND(YEAR(JunSun1+27)=CalendarYear,MONTH(JunSun1+27)=6),JunSun1+27,""),IF(AND(YEAR(JunSun1+34)=CalendarYear,MONTH(JunSun1+34)=6),JunSun1+34,""))</f>
        <v/>
      </c>
      <c r="H13" s="19" t="str">
        <f>IF(DAY(JunSun1)=1,IF(AND(YEAR(JunSun1+28)=CalendarYear,MONTH(JunSun1+28)=6),JunSun1+28,""),IF(AND(YEAR(JunSun1+35)=CalendarYear,MONTH(JunSun1+35)=6),JunSun1+35,""))</f>
        <v/>
      </c>
      <c r="I13" s="3"/>
    </row>
    <row r="14" spans="1:18" ht="55.5" customHeight="1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>
      <c r="A15"/>
      <c r="B15" s="20" t="str">
        <f>IF(DAY(JunSun1)=1,IF(AND(YEAR(JunSun1+29)=CalendarYear,MONTH(JunSun1+29)=6),JunSun1+29,""),IF(AND(YEAR(JunSun1+36)=CalendarYear,MONTH(JunSun1+36)=6),JunSun1+36,""))</f>
        <v/>
      </c>
      <c r="C15" s="21" t="str">
        <f>IF(DAY(JunSun1)=1,IF(AND(YEAR(JunSun1+30)=CalendarYear,MONTH(JunSun1+30)=6),JunSun1+30,""),IF(AND(YEAR(JunSun1+37)=CalendarYear,MONTH(JunSun1+37)=6),JunSun1+37,""))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/>
    <row r="19" spans="3:5" ht="21" customHeight="1">
      <c r="C19" s="6"/>
      <c r="D19" s="5"/>
      <c r="E19" s="4"/>
    </row>
    <row r="20" spans="3:5" ht="19.5" customHeight="1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0"/>
  <sheetViews>
    <sheetView showGridLines="0" zoomScaleNormal="100" workbookViewId="0">
      <selection activeCell="L17" sqref="L17"/>
    </sheetView>
  </sheetViews>
  <sheetFormatPr baseColWidth="10" defaultColWidth="6.6640625" defaultRowHeight="14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>
      <c r="A1"/>
    </row>
    <row r="2" spans="1:18" ht="26.25" customHeight="1">
      <c r="A2"/>
    </row>
    <row r="3" spans="1:18" ht="57.75" customHeight="1">
      <c r="A3"/>
      <c r="B3" s="29" t="str">
        <f>"JULI "&amp;CalendarYear</f>
        <v>JULI 2011</v>
      </c>
      <c r="C3" s="29"/>
      <c r="D3" s="29"/>
      <c r="E3" s="29"/>
      <c r="F3" s="29"/>
    </row>
    <row r="4" spans="1:18" customFormat="1" ht="29.25" customHeight="1">
      <c r="B4" s="14" t="s">
        <v>2</v>
      </c>
      <c r="C4" s="15" t="s">
        <v>3</v>
      </c>
      <c r="D4" s="15" t="s">
        <v>4</v>
      </c>
      <c r="E4" s="15" t="s">
        <v>9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>
      <c r="B5" s="17" t="str">
        <f>IF(DAY(JulSun1)=1,"",IF(AND(YEAR(JulSun1+1)=CalendarYear,MONTH(JulSun1+1)=7),JulSun1+1,""))</f>
        <v/>
      </c>
      <c r="C5" s="17" t="str">
        <f>IF(DAY(JulSun1)=1,"",IF(AND(YEAR(JulSun1+2)=CalendarYear,MONTH(JulSun1+2)=7),JulSun1+2,""))</f>
        <v/>
      </c>
      <c r="D5" s="17" t="str">
        <f>IF(DAY(JulSun1)=1,"",IF(AND(YEAR(JulSun1+3)=CalendarYear,MONTH(JulSun1+3)=7),JulSun1+3,""))</f>
        <v/>
      </c>
      <c r="E5" s="17" t="str">
        <f>IF(DAY(JulSun1)=1,"",IF(AND(YEAR(JulSun1+4)=CalendarYear,MONTH(JulSun1+4)=7),JulSun1+4,""))</f>
        <v/>
      </c>
      <c r="F5" s="17">
        <f>IF(DAY(JulSun1)=1,"",IF(AND(YEAR(JulSun1+5)=CalendarYear,MONTH(JulSun1+5)=7),JulSun1+5,""))</f>
        <v>40725</v>
      </c>
      <c r="G5" s="17">
        <f>IF(DAY(JulSun1)=1,"",IF(AND(YEAR(JulSun1+6)=CalendarYear,MONTH(JulSun1+6)=7),JulSun1+6,""))</f>
        <v>40726</v>
      </c>
      <c r="H5" s="17">
        <f>IF(DAY(JulSun1)=1,IF(AND(YEAR(JulSun1)=CalendarYear,MONTH(JulSun1)=7),JulSun1,""),IF(AND(YEAR(JulSun1+7)=CalendarYear,MONTH(JulSun1+7)=7),JulSun1+7,""))</f>
        <v>40727</v>
      </c>
      <c r="I5" s="3"/>
      <c r="K5" s="1"/>
      <c r="L5" s="1"/>
      <c r="M5" s="1"/>
      <c r="Q5" s="2"/>
      <c r="R5" s="1"/>
    </row>
    <row r="6" spans="1:18" s="2" customFormat="1" ht="55.5" customHeight="1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>
      <c r="A7"/>
      <c r="B7" s="18">
        <f>IF(DAY(JulSun1)=1,IF(AND(YEAR(JulSun1+1)=CalendarYear,MONTH(JulSun1+1)=7),JulSun1+1,""),IF(AND(YEAR(JulSun1+8)=CalendarYear,MONTH(JulSun1+8)=7),JulSun1+8,""))</f>
        <v>40728</v>
      </c>
      <c r="C7" s="18">
        <f>IF(DAY(JulSun1)=1,IF(AND(YEAR(JulSun1+2)=CalendarYear,MONTH(JulSun1+2)=7),JulSun1+2,""),IF(AND(YEAR(JulSun1+9)=CalendarYear,MONTH(JulSun1+9)=7),JulSun1+9,""))</f>
        <v>40729</v>
      </c>
      <c r="D7" s="18">
        <f>IF(DAY(JulSun1)=1,IF(AND(YEAR(JulSun1+3)=CalendarYear,MONTH(JulSun1+3)=7),JulSun1+3,""),IF(AND(YEAR(JulSun1+10)=CalendarYear,MONTH(JulSun1+10)=7),JulSun1+10,""))</f>
        <v>40730</v>
      </c>
      <c r="E7" s="18">
        <f>IF(DAY(JulSun1)=1,IF(AND(YEAR(JulSun1+4)=CalendarYear,MONTH(JulSun1+4)=7),JulSun1+4,""),IF(AND(YEAR(JulSun1+11)=CalendarYear,MONTH(JulSun1+11)=7),JulSun1+11,""))</f>
        <v>40731</v>
      </c>
      <c r="F7" s="18">
        <f>IF(DAY(JulSun1)=1,IF(AND(YEAR(JulSun1+5)=CalendarYear,MONTH(JulSun1+5)=7),JulSun1+5,""),IF(AND(YEAR(JulSun1+12)=CalendarYear,MONTH(JulSun1+12)=7),JulSun1+12,""))</f>
        <v>40732</v>
      </c>
      <c r="G7" s="18">
        <f>IF(DAY(JulSun1)=1,IF(AND(YEAR(JulSun1+6)=CalendarYear,MONTH(JulSun1+6)=7),JulSun1+6,""),IF(AND(YEAR(JulSun1+13)=CalendarYear,MONTH(JulSun1+13)=7),JulSun1+13,""))</f>
        <v>40733</v>
      </c>
      <c r="H7" s="18">
        <f>IF(DAY(JulSun1)=1,IF(AND(YEAR(JulSun1+7)=CalendarYear,MONTH(JulSun1+7)=7),JulSun1+7,""),IF(AND(YEAR(JulSun1+14)=CalendarYear,MONTH(JulSun1+14)=7),JulSun1+14,""))</f>
        <v>40734</v>
      </c>
      <c r="I7" s="3"/>
    </row>
    <row r="8" spans="1:18" ht="55.5" customHeight="1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>
      <c r="A9"/>
      <c r="B9" s="19">
        <f>IF(DAY(JulSun1)=1,IF(AND(YEAR(JulSun1+8)=CalendarYear,MONTH(JulSun1+8)=7),JulSun1+8,""),IF(AND(YEAR(JulSun1+15)=CalendarYear,MONTH(JulSun1+15)=7),JulSun1+15,""))</f>
        <v>40735</v>
      </c>
      <c r="C9" s="19">
        <f>IF(DAY(JulSun1)=1,IF(AND(YEAR(JulSun1+9)=CalendarYear,MONTH(JulSun1+9)=7),JulSun1+9,""),IF(AND(YEAR(JulSun1+16)=CalendarYear,MONTH(JulSun1+16)=7),JulSun1+16,""))</f>
        <v>40736</v>
      </c>
      <c r="D9" s="19">
        <f>IF(DAY(JulSun1)=1,IF(AND(YEAR(JulSun1+10)=CalendarYear,MONTH(JulSun1+10)=7),JulSun1+10,""),IF(AND(YEAR(JulSun1+17)=CalendarYear,MONTH(JulSun1+17)=7),JulSun1+17,""))</f>
        <v>40737</v>
      </c>
      <c r="E9" s="19">
        <f>IF(DAY(JulSun1)=1,IF(AND(YEAR(JulSun1+11)=CalendarYear,MONTH(JulSun1+11)=7),JulSun1+11,""),IF(AND(YEAR(JulSun1+18)=CalendarYear,MONTH(JulSun1+18)=7),JulSun1+18,""))</f>
        <v>40738</v>
      </c>
      <c r="F9" s="19">
        <f>IF(DAY(JulSun1)=1,IF(AND(YEAR(JulSun1+12)=CalendarYear,MONTH(JulSun1+12)=7),JulSun1+12,""),IF(AND(YEAR(JulSun1+19)=CalendarYear,MONTH(JulSun1+19)=7),JulSun1+19,""))</f>
        <v>40739</v>
      </c>
      <c r="G9" s="19">
        <f>IF(DAY(JulSun1)=1,IF(AND(YEAR(JulSun1+13)=CalendarYear,MONTH(JulSun1+13)=7),JulSun1+13,""),IF(AND(YEAR(JulSun1+20)=CalendarYear,MONTH(JulSun1+20)=7),JulSun1+20,""))</f>
        <v>40740</v>
      </c>
      <c r="H9" s="19">
        <f>IF(DAY(JulSun1)=1,IF(AND(YEAR(JulSun1+14)=CalendarYear,MONTH(JulSun1+14)=7),JulSun1+14,""),IF(AND(YEAR(JulSun1+21)=CalendarYear,MONTH(JulSun1+21)=7),JulSun1+21,""))</f>
        <v>40741</v>
      </c>
      <c r="I9" s="3"/>
    </row>
    <row r="10" spans="1:18" ht="55.5" customHeight="1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>
      <c r="A11"/>
      <c r="B11" s="20">
        <f>IF(DAY(JulSun1)=1,IF(AND(YEAR(JulSun1+15)=CalendarYear,MONTH(JulSun1+15)=7),JulSun1+15,""),IF(AND(YEAR(JulSun1+22)=CalendarYear,MONTH(JulSun1+22)=7),JulSun1+22,""))</f>
        <v>40742</v>
      </c>
      <c r="C11" s="20">
        <f>IF(DAY(JulSun1)=1,IF(AND(YEAR(JulSun1+16)=CalendarYear,MONTH(JulSun1+16)=7),JulSun1+16,""),IF(AND(YEAR(JulSun1+23)=CalendarYear,MONTH(JulSun1+23)=7),JulSun1+23,""))</f>
        <v>40743</v>
      </c>
      <c r="D11" s="20">
        <f>IF(DAY(JulSun1)=1,IF(AND(YEAR(JulSun1+17)=CalendarYear,MONTH(JulSun1+17)=7),JulSun1+17,""),IF(AND(YEAR(JulSun1+24)=CalendarYear,MONTH(JulSun1+24)=7),JulSun1+24,""))</f>
        <v>40744</v>
      </c>
      <c r="E11" s="20">
        <f>IF(DAY(JulSun1)=1,IF(AND(YEAR(JulSun1+18)=CalendarYear,MONTH(JulSun1+18)=7),JulSun1+18,""),IF(AND(YEAR(JulSun1+25)=CalendarYear,MONTH(JulSun1+25)=7),JulSun1+25,""))</f>
        <v>40745</v>
      </c>
      <c r="F11" s="20">
        <f>IF(DAY(JulSun1)=1,IF(AND(YEAR(JulSun1+19)=CalendarYear,MONTH(JulSun1+19)=7),JulSun1+19,""),IF(AND(YEAR(JulSun1+26)=CalendarYear,MONTH(JulSun1+26)=7),JulSun1+26,""))</f>
        <v>40746</v>
      </c>
      <c r="G11" s="20">
        <f>IF(DAY(JulSun1)=1,IF(AND(YEAR(JulSun1+20)=CalendarYear,MONTH(JulSun1+20)=7),JulSun1+20,""),IF(AND(YEAR(JulSun1+27)=CalendarYear,MONTH(JulSun1+27)=7),JulSun1+27,""))</f>
        <v>40747</v>
      </c>
      <c r="H11" s="20">
        <f>IF(DAY(JulSun1)=1,IF(AND(YEAR(JulSun1+21)=CalendarYear,MONTH(JulSun1+21)=7),JulSun1+21,""),IF(AND(YEAR(JulSun1+28)=CalendarYear,MONTH(JulSun1+28)=7),JulSun1+28,""))</f>
        <v>40748</v>
      </c>
      <c r="I11" s="3"/>
    </row>
    <row r="12" spans="1:18" ht="55.5" customHeight="1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>
      <c r="A13"/>
      <c r="B13" s="19">
        <f>IF(DAY(JulSun1)=1,IF(AND(YEAR(JulSun1+22)=CalendarYear,MONTH(JulSun1+22)=7),JulSun1+22,""),IF(AND(YEAR(JulSun1+29)=CalendarYear,MONTH(JulSun1+29)=7),JulSun1+29,""))</f>
        <v>40749</v>
      </c>
      <c r="C13" s="19">
        <f>IF(DAY(JulSun1)=1,IF(AND(YEAR(JulSun1+23)=CalendarYear,MONTH(JulSun1+23)=7),JulSun1+23,""),IF(AND(YEAR(JulSun1+30)=CalendarYear,MONTH(JulSun1+30)=7),JulSun1+30,""))</f>
        <v>40750</v>
      </c>
      <c r="D13" s="19">
        <f>IF(DAY(JulSun1)=1,IF(AND(YEAR(JulSun1+24)=CalendarYear,MONTH(JulSun1+24)=7),JulSun1+24,""),IF(AND(YEAR(JulSun1+31)=CalendarYear,MONTH(JulSun1+31)=7),JulSun1+31,""))</f>
        <v>40751</v>
      </c>
      <c r="E13" s="19">
        <f>IF(DAY(JulSun1)=1,IF(AND(YEAR(JulSun1+25)=CalendarYear,MONTH(JulSun1+25)=7),JulSun1+25,""),IF(AND(YEAR(JulSun1+32)=CalendarYear,MONTH(JulSun1+32)=7),JulSun1+32,""))</f>
        <v>40752</v>
      </c>
      <c r="F13" s="19">
        <f>IF(DAY(JulSun1)=1,IF(AND(YEAR(JulSun1+26)=CalendarYear,MONTH(JulSun1+26)=7),JulSun1+26,""),IF(AND(YEAR(JulSun1+33)=CalendarYear,MONTH(JulSun1+33)=7),JulSun1+33,""))</f>
        <v>40753</v>
      </c>
      <c r="G13" s="19">
        <f>IF(DAY(JulSun1)=1,IF(AND(YEAR(JulSun1+27)=CalendarYear,MONTH(JulSun1+27)=7),JulSun1+27,""),IF(AND(YEAR(JulSun1+34)=CalendarYear,MONTH(JulSun1+34)=7),JulSun1+34,""))</f>
        <v>40754</v>
      </c>
      <c r="H13" s="19">
        <f>IF(DAY(JulSun1)=1,IF(AND(YEAR(JulSun1+28)=CalendarYear,MONTH(JulSun1+28)=7),JulSun1+28,""),IF(AND(YEAR(JulSun1+35)=CalendarYear,MONTH(JulSun1+35)=7),JulSun1+35,""))</f>
        <v>40755</v>
      </c>
      <c r="I13" s="3"/>
    </row>
    <row r="14" spans="1:18" ht="55.5" customHeight="1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>
      <c r="A15"/>
      <c r="B15" s="20" t="str">
        <f>IF(DAY(JulSun1)=1,IF(AND(YEAR(JulSun1+29)=CalendarYear,MONTH(JulSun1+29)=7),JulSun1+29,""),IF(AND(YEAR(JulSun1+36)=CalendarYear,MONTH(JulSun1+36)=7),JulSun1+36,""))</f>
        <v/>
      </c>
      <c r="C15" s="21" t="str">
        <f>IF(DAY(JulSun1)=1,IF(AND(YEAR(JulSun1+30)=CalendarYear,MONTH(JulSun1+30)=7),JulSun1+30,""),IF(AND(YEAR(JulSun1+37)=CalendarYear,MONTH(JulSun1+37)=7),JulSun1+37,""))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/>
    <row r="19" spans="3:5" ht="21" customHeight="1">
      <c r="C19" s="6"/>
      <c r="D19" s="5"/>
      <c r="E19" s="4"/>
    </row>
    <row r="20" spans="3:5" ht="19.5" customHeight="1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0"/>
  <sheetViews>
    <sheetView showGridLines="0" zoomScaleNormal="100" workbookViewId="0">
      <selection activeCell="L17" sqref="L17"/>
    </sheetView>
  </sheetViews>
  <sheetFormatPr baseColWidth="10" defaultColWidth="6.6640625" defaultRowHeight="14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>
      <c r="A1"/>
    </row>
    <row r="2" spans="1:18" ht="26.25" customHeight="1">
      <c r="A2"/>
    </row>
    <row r="3" spans="1:18" ht="57.75" customHeight="1">
      <c r="A3"/>
      <c r="B3" s="29" t="str">
        <f>"AUGUST "&amp;CalendarYear</f>
        <v>AUGUST 2011</v>
      </c>
      <c r="C3" s="29"/>
      <c r="D3" s="29"/>
      <c r="E3" s="29"/>
      <c r="F3" s="29"/>
    </row>
    <row r="4" spans="1:18" customFormat="1" ht="29.25" customHeight="1">
      <c r="B4" s="14" t="s">
        <v>2</v>
      </c>
      <c r="C4" s="15" t="s">
        <v>3</v>
      </c>
      <c r="D4" s="15" t="s">
        <v>4</v>
      </c>
      <c r="E4" s="15" t="s">
        <v>9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>
      <c r="B5" s="17">
        <f>IF(DAY(AugSun1)=1,"",IF(AND(YEAR(AugSun1+1)=CalendarYear,MONTH(AugSun1+1)=8),AugSun1+1,""))</f>
        <v>40756</v>
      </c>
      <c r="C5" s="17">
        <f>IF(DAY(AugSun1)=1,"",IF(AND(YEAR(AugSun1+2)=CalendarYear,MONTH(AugSun1+2)=8),AugSun1+2,""))</f>
        <v>40757</v>
      </c>
      <c r="D5" s="17">
        <f>IF(DAY(AugSun1)=1,"",IF(AND(YEAR(AugSun1+3)=CalendarYear,MONTH(AugSun1+3)=8),AugSun1+3,""))</f>
        <v>40758</v>
      </c>
      <c r="E5" s="17">
        <f>IF(DAY(AugSun1)=1,"",IF(AND(YEAR(AugSun1+4)=CalendarYear,MONTH(AugSun1+4)=8),AugSun1+4,""))</f>
        <v>40759</v>
      </c>
      <c r="F5" s="17">
        <f>IF(DAY(AugSun1)=1,"",IF(AND(YEAR(AugSun1+5)=CalendarYear,MONTH(AugSun1+5)=8),AugSun1+5,""))</f>
        <v>40760</v>
      </c>
      <c r="G5" s="17">
        <f>IF(DAY(AugSun1)=1,"",IF(AND(YEAR(AugSun1+6)=CalendarYear,MONTH(AugSun1+6)=8),AugSun1+6,""))</f>
        <v>40761</v>
      </c>
      <c r="H5" s="17">
        <f>IF(DAY(AugSun1)=1,IF(AND(YEAR(AugSun1)=CalendarYear,MONTH(AugSun1)=8),AugSun1,""),IF(AND(YEAR(AugSun1+7)=CalendarYear,MONTH(AugSun1+7)=8),AugSun1+7,""))</f>
        <v>40762</v>
      </c>
      <c r="I5" s="3"/>
      <c r="K5" s="1"/>
      <c r="L5" s="1"/>
      <c r="M5" s="1"/>
      <c r="Q5" s="2"/>
      <c r="R5" s="1"/>
    </row>
    <row r="6" spans="1:18" s="2" customFormat="1" ht="55.5" customHeight="1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>
      <c r="A7"/>
      <c r="B7" s="18">
        <f>IF(DAY(AugSun1)=1,IF(AND(YEAR(AugSun1+1)=CalendarYear,MONTH(AugSun1+1)=8),AugSun1+1,""),IF(AND(YEAR(AugSun1+8)=CalendarYear,MONTH(AugSun1+8)=8),AugSun1+8,""))</f>
        <v>40763</v>
      </c>
      <c r="C7" s="18">
        <f>IF(DAY(AugSun1)=1,IF(AND(YEAR(AugSun1+2)=CalendarYear,MONTH(AugSun1+2)=8),AugSun1+2,""),IF(AND(YEAR(AugSun1+9)=CalendarYear,MONTH(AugSun1+9)=8),AugSun1+9,""))</f>
        <v>40764</v>
      </c>
      <c r="D7" s="18">
        <f>IF(DAY(AugSun1)=1,IF(AND(YEAR(AugSun1+3)=CalendarYear,MONTH(AugSun1+3)=8),AugSun1+3,""),IF(AND(YEAR(AugSun1+10)=CalendarYear,MONTH(AugSun1+10)=8),AugSun1+10,""))</f>
        <v>40765</v>
      </c>
      <c r="E7" s="18">
        <f>IF(DAY(AugSun1)=1,IF(AND(YEAR(AugSun1+4)=CalendarYear,MONTH(AugSun1+4)=8),AugSun1+4,""),IF(AND(YEAR(AugSun1+11)=CalendarYear,MONTH(AugSun1+11)=8),AugSun1+11,""))</f>
        <v>40766</v>
      </c>
      <c r="F7" s="18">
        <f>IF(DAY(AugSun1)=1,IF(AND(YEAR(AugSun1+5)=CalendarYear,MONTH(AugSun1+5)=8),AugSun1+5,""),IF(AND(YEAR(AugSun1+12)=CalendarYear,MONTH(AugSun1+12)=8),AugSun1+12,""))</f>
        <v>40767</v>
      </c>
      <c r="G7" s="18">
        <f>IF(DAY(AugSun1)=1,IF(AND(YEAR(AugSun1+6)=CalendarYear,MONTH(AugSun1+6)=8),AugSun1+6,""),IF(AND(YEAR(AugSun1+13)=CalendarYear,MONTH(AugSun1+13)=8),AugSun1+13,""))</f>
        <v>40768</v>
      </c>
      <c r="H7" s="18">
        <f>IF(DAY(AugSun1)=1,IF(AND(YEAR(AugSun1+7)=CalendarYear,MONTH(AugSun1+7)=8),AugSun1+7,""),IF(AND(YEAR(AugSun1+14)=CalendarYear,MONTH(AugSun1+14)=8),AugSun1+14,""))</f>
        <v>40769</v>
      </c>
      <c r="I7" s="3"/>
    </row>
    <row r="8" spans="1:18" ht="55.5" customHeight="1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>
      <c r="A9"/>
      <c r="B9" s="19">
        <f>IF(DAY(AugSun1)=1,IF(AND(YEAR(AugSun1+8)=CalendarYear,MONTH(AugSun1+8)=8),AugSun1+8,""),IF(AND(YEAR(AugSun1+15)=CalendarYear,MONTH(AugSun1+15)=8),AugSun1+15,""))</f>
        <v>40770</v>
      </c>
      <c r="C9" s="19">
        <f>IF(DAY(AugSun1)=1,IF(AND(YEAR(AugSun1+9)=CalendarYear,MONTH(AugSun1+9)=8),AugSun1+9,""),IF(AND(YEAR(AugSun1+16)=CalendarYear,MONTH(AugSun1+16)=8),AugSun1+16,""))</f>
        <v>40771</v>
      </c>
      <c r="D9" s="19">
        <f>IF(DAY(AugSun1)=1,IF(AND(YEAR(AugSun1+10)=CalendarYear,MONTH(AugSun1+10)=8),AugSun1+10,""),IF(AND(YEAR(AugSun1+17)=CalendarYear,MONTH(AugSun1+17)=8),AugSun1+17,""))</f>
        <v>40772</v>
      </c>
      <c r="E9" s="19">
        <f>IF(DAY(AugSun1)=1,IF(AND(YEAR(AugSun1+11)=CalendarYear,MONTH(AugSun1+11)=8),AugSun1+11,""),IF(AND(YEAR(AugSun1+18)=CalendarYear,MONTH(AugSun1+18)=8),AugSun1+18,""))</f>
        <v>40773</v>
      </c>
      <c r="F9" s="19">
        <f>IF(DAY(AugSun1)=1,IF(AND(YEAR(AugSun1+12)=CalendarYear,MONTH(AugSun1+12)=8),AugSun1+12,""),IF(AND(YEAR(AugSun1+19)=CalendarYear,MONTH(AugSun1+19)=8),AugSun1+19,""))</f>
        <v>40774</v>
      </c>
      <c r="G9" s="19">
        <f>IF(DAY(AugSun1)=1,IF(AND(YEAR(AugSun1+13)=CalendarYear,MONTH(AugSun1+13)=8),AugSun1+13,""),IF(AND(YEAR(AugSun1+20)=CalendarYear,MONTH(AugSun1+20)=8),AugSun1+20,""))</f>
        <v>40775</v>
      </c>
      <c r="H9" s="19">
        <f>IF(DAY(AugSun1)=1,IF(AND(YEAR(AugSun1+14)=CalendarYear,MONTH(AugSun1+14)=8),AugSun1+14,""),IF(AND(YEAR(AugSun1+21)=CalendarYear,MONTH(AugSun1+21)=8),AugSun1+21,""))</f>
        <v>40776</v>
      </c>
      <c r="I9" s="3"/>
    </row>
    <row r="10" spans="1:18" ht="55.5" customHeight="1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>
      <c r="A11"/>
      <c r="B11" s="20">
        <f>IF(DAY(AugSun1)=1,IF(AND(YEAR(AugSun1+15)=CalendarYear,MONTH(AugSun1+15)=8),AugSun1+15,""),IF(AND(YEAR(AugSun1+22)=CalendarYear,MONTH(AugSun1+22)=8),AugSun1+22,""))</f>
        <v>40777</v>
      </c>
      <c r="C11" s="20">
        <f>IF(DAY(AugSun1)=1,IF(AND(YEAR(AugSun1+16)=CalendarYear,MONTH(AugSun1+16)=8),AugSun1+16,""),IF(AND(YEAR(AugSun1+23)=CalendarYear,MONTH(AugSun1+23)=8),AugSun1+23,""))</f>
        <v>40778</v>
      </c>
      <c r="D11" s="20">
        <f>IF(DAY(AugSun1)=1,IF(AND(YEAR(AugSun1+17)=CalendarYear,MONTH(AugSun1+17)=8),AugSun1+17,""),IF(AND(YEAR(AugSun1+24)=CalendarYear,MONTH(AugSun1+24)=8),AugSun1+24,""))</f>
        <v>40779</v>
      </c>
      <c r="E11" s="20">
        <f>IF(DAY(AugSun1)=1,IF(AND(YEAR(AugSun1+18)=CalendarYear,MONTH(AugSun1+18)=8),AugSun1+18,""),IF(AND(YEAR(AugSun1+25)=CalendarYear,MONTH(AugSun1+25)=8),AugSun1+25,""))</f>
        <v>40780</v>
      </c>
      <c r="F11" s="20">
        <f>IF(DAY(AugSun1)=1,IF(AND(YEAR(AugSun1+19)=CalendarYear,MONTH(AugSun1+19)=8),AugSun1+19,""),IF(AND(YEAR(AugSun1+26)=CalendarYear,MONTH(AugSun1+26)=8),AugSun1+26,""))</f>
        <v>40781</v>
      </c>
      <c r="G11" s="20">
        <f>IF(DAY(AugSun1)=1,IF(AND(YEAR(AugSun1+20)=CalendarYear,MONTH(AugSun1+20)=8),AugSun1+20,""),IF(AND(YEAR(AugSun1+27)=CalendarYear,MONTH(AugSun1+27)=8),AugSun1+27,""))</f>
        <v>40782</v>
      </c>
      <c r="H11" s="20">
        <f>IF(DAY(AugSun1)=1,IF(AND(YEAR(AugSun1+21)=CalendarYear,MONTH(AugSun1+21)=8),AugSun1+21,""),IF(AND(YEAR(AugSun1+28)=CalendarYear,MONTH(AugSun1+28)=8),AugSun1+28,""))</f>
        <v>40783</v>
      </c>
      <c r="I11" s="3"/>
    </row>
    <row r="12" spans="1:18" ht="55.5" customHeight="1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>
      <c r="A13"/>
      <c r="B13" s="19">
        <f>IF(DAY(AugSun1)=1,IF(AND(YEAR(AugSun1+22)=CalendarYear,MONTH(AugSun1+22)=8),AugSun1+22,""),IF(AND(YEAR(AugSun1+29)=CalendarYear,MONTH(AugSun1+29)=8),AugSun1+29,""))</f>
        <v>40784</v>
      </c>
      <c r="C13" s="19">
        <f>IF(DAY(AugSun1)=1,IF(AND(YEAR(AugSun1+23)=CalendarYear,MONTH(AugSun1+23)=8),AugSun1+23,""),IF(AND(YEAR(AugSun1+30)=CalendarYear,MONTH(AugSun1+30)=8),AugSun1+30,""))</f>
        <v>40785</v>
      </c>
      <c r="D13" s="19">
        <f>IF(DAY(AugSun1)=1,IF(AND(YEAR(AugSun1+24)=CalendarYear,MONTH(AugSun1+24)=8),AugSun1+24,""),IF(AND(YEAR(AugSun1+31)=CalendarYear,MONTH(AugSun1+31)=8),AugSun1+31,""))</f>
        <v>40786</v>
      </c>
      <c r="E13" s="19" t="str">
        <f>IF(DAY(AugSun1)=1,IF(AND(YEAR(AugSun1+25)=CalendarYear,MONTH(AugSun1+25)=8),AugSun1+25,""),IF(AND(YEAR(AugSun1+32)=CalendarYear,MONTH(AugSun1+32)=8),AugSun1+32,""))</f>
        <v/>
      </c>
      <c r="F13" s="19" t="str">
        <f>IF(DAY(AugSun1)=1,IF(AND(YEAR(AugSun1+26)=CalendarYear,MONTH(AugSun1+26)=8),AugSun1+26,""),IF(AND(YEAR(AugSun1+33)=CalendarYear,MONTH(AugSun1+33)=8),AugSun1+33,""))</f>
        <v/>
      </c>
      <c r="G13" s="19" t="str">
        <f>IF(DAY(AugSun1)=1,IF(AND(YEAR(AugSun1+27)=CalendarYear,MONTH(AugSun1+27)=8),AugSun1+27,""),IF(AND(YEAR(AugSun1+34)=CalendarYear,MONTH(AugSun1+34)=8),AugSun1+34,""))</f>
        <v/>
      </c>
      <c r="H13" s="19" t="str">
        <f>IF(DAY(AugSun1)=1,IF(AND(YEAR(AugSun1+28)=CalendarYear,MONTH(AugSun1+28)=8),AugSun1+28,""),IF(AND(YEAR(AugSun1+35)=CalendarYear,MONTH(AugSun1+35)=8),AugSun1+35,""))</f>
        <v/>
      </c>
      <c r="I13" s="3"/>
    </row>
    <row r="14" spans="1:18" ht="55.5" customHeight="1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>
      <c r="A15"/>
      <c r="B15" s="20" t="str">
        <f>IF(DAY(AugSun1)=1,IF(AND(YEAR(AugSun1+29)=CalendarYear,MONTH(AugSun1+29)=8),AugSun1+29,""),IF(AND(YEAR(AugSun1+36)=CalendarYear,MONTH(AugSun1+36)=8),AugSun1+36,""))</f>
        <v/>
      </c>
      <c r="C15" s="21" t="str">
        <f>IF(DAY(AugSun1)=1,IF(AND(YEAR(AugSun1+30)=CalendarYear,MONTH(AugSun1+30)=8),AugSun1+30,""),IF(AND(YEAR(AugSun1+37)=CalendarYear,MONTH(AugSun1+37)=8),AugSun1+37,""))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/>
    <row r="19" spans="3:5" ht="21" customHeight="1">
      <c r="C19" s="6"/>
      <c r="D19" s="5"/>
      <c r="E19" s="4"/>
    </row>
    <row r="20" spans="3:5" ht="19.5" customHeight="1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0"/>
  <sheetViews>
    <sheetView showGridLines="0" zoomScaleNormal="100" workbookViewId="0">
      <selection activeCell="L17" sqref="L17"/>
    </sheetView>
  </sheetViews>
  <sheetFormatPr baseColWidth="10" defaultColWidth="6.6640625" defaultRowHeight="14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>
      <c r="A1"/>
    </row>
    <row r="2" spans="1:18" ht="26.25" customHeight="1">
      <c r="A2"/>
    </row>
    <row r="3" spans="1:18" ht="57.75" customHeight="1">
      <c r="A3"/>
      <c r="B3" s="29" t="str">
        <f>"SEPTEMBER "&amp;CalendarYear</f>
        <v>SEPTEMBER 2011</v>
      </c>
      <c r="C3" s="29"/>
      <c r="D3" s="29"/>
      <c r="E3" s="29"/>
      <c r="F3" s="29"/>
    </row>
    <row r="4" spans="1:18" customFormat="1" ht="29.25" customHeight="1">
      <c r="B4" s="14" t="s">
        <v>2</v>
      </c>
      <c r="C4" s="15" t="s">
        <v>3</v>
      </c>
      <c r="D4" s="15" t="s">
        <v>4</v>
      </c>
      <c r="E4" s="15" t="s">
        <v>9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>
      <c r="B5" s="17" t="str">
        <f>IF(DAY(SepSun1)=1,"",IF(AND(YEAR(SepSun1+1)=CalendarYear,MONTH(SepSun1+1)=9),SepSun1+1,""))</f>
        <v/>
      </c>
      <c r="C5" s="17" t="str">
        <f>IF(DAY(SepSun1)=1,"",IF(AND(YEAR(SepSun1+2)=CalendarYear,MONTH(SepSun1+2)=9),SepSun1+2,""))</f>
        <v/>
      </c>
      <c r="D5" s="17" t="str">
        <f>IF(DAY(SepSun1)=1,"",IF(AND(YEAR(SepSun1+3)=CalendarYear,MONTH(SepSun1+3)=9),SepSun1+3,""))</f>
        <v/>
      </c>
      <c r="E5" s="17">
        <f>IF(DAY(SepSun1)=1,"",IF(AND(YEAR(SepSun1+4)=CalendarYear,MONTH(SepSun1+4)=9),SepSun1+4,""))</f>
        <v>40787</v>
      </c>
      <c r="F5" s="17">
        <f>IF(DAY(SepSun1)=1,"",IF(AND(YEAR(SepSun1+5)=CalendarYear,MONTH(SepSun1+5)=9),SepSun1+5,""))</f>
        <v>40788</v>
      </c>
      <c r="G5" s="17">
        <f>IF(DAY(SepSun1)=1,"",IF(AND(YEAR(SepSun1+6)=CalendarYear,MONTH(SepSun1+6)=9),SepSun1+6,""))</f>
        <v>40789</v>
      </c>
      <c r="H5" s="17">
        <f>IF(DAY(SepSun1)=1,IF(AND(YEAR(SepSun1)=CalendarYear,MONTH(SepSun1)=9),SepSun1,""),IF(AND(YEAR(SepSun1+7)=CalendarYear,MONTH(SepSun1+7)=9),SepSun1+7,""))</f>
        <v>40790</v>
      </c>
      <c r="I5" s="3"/>
      <c r="K5" s="1"/>
      <c r="L5" s="1"/>
      <c r="M5" s="1"/>
      <c r="Q5" s="2"/>
      <c r="R5" s="1"/>
    </row>
    <row r="6" spans="1:18" s="2" customFormat="1" ht="55.5" customHeight="1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>
      <c r="A7"/>
      <c r="B7" s="18">
        <f>IF(DAY(SepSun1)=1,IF(AND(YEAR(SepSun1+1)=CalendarYear,MONTH(SepSun1+1)=9),SepSun1+1,""),IF(AND(YEAR(SepSun1+8)=CalendarYear,MONTH(SepSun1+8)=9),SepSun1+8,""))</f>
        <v>40791</v>
      </c>
      <c r="C7" s="18">
        <f>IF(DAY(SepSun1)=1,IF(AND(YEAR(SepSun1+2)=CalendarYear,MONTH(SepSun1+2)=9),SepSun1+2,""),IF(AND(YEAR(SepSun1+9)=CalendarYear,MONTH(SepSun1+9)=9),SepSun1+9,""))</f>
        <v>40792</v>
      </c>
      <c r="D7" s="18">
        <f>IF(DAY(SepSun1)=1,IF(AND(YEAR(SepSun1+3)=CalendarYear,MONTH(SepSun1+3)=9),SepSun1+3,""),IF(AND(YEAR(SepSun1+10)=CalendarYear,MONTH(SepSun1+10)=9),SepSun1+10,""))</f>
        <v>40793</v>
      </c>
      <c r="E7" s="18">
        <f>IF(DAY(SepSun1)=1,IF(AND(YEAR(SepSun1+4)=CalendarYear,MONTH(SepSun1+4)=9),SepSun1+4,""),IF(AND(YEAR(SepSun1+11)=CalendarYear,MONTH(SepSun1+11)=9),SepSun1+11,""))</f>
        <v>40794</v>
      </c>
      <c r="F7" s="18">
        <f>IF(DAY(SepSun1)=1,IF(AND(YEAR(SepSun1+5)=CalendarYear,MONTH(SepSun1+5)=9),SepSun1+5,""),IF(AND(YEAR(SepSun1+12)=CalendarYear,MONTH(SepSun1+12)=9),SepSun1+12,""))</f>
        <v>40795</v>
      </c>
      <c r="G7" s="18">
        <f>IF(DAY(SepSun1)=1,IF(AND(YEAR(SepSun1+6)=CalendarYear,MONTH(SepSun1+6)=9),SepSun1+6,""),IF(AND(YEAR(SepSun1+13)=CalendarYear,MONTH(SepSun1+13)=9),SepSun1+13,""))</f>
        <v>40796</v>
      </c>
      <c r="H7" s="18">
        <f>IF(DAY(SepSun1)=1,IF(AND(YEAR(SepSun1+7)=CalendarYear,MONTH(SepSun1+7)=9),SepSun1+7,""),IF(AND(YEAR(SepSun1+14)=CalendarYear,MONTH(SepSun1+14)=9),SepSun1+14,""))</f>
        <v>40797</v>
      </c>
      <c r="I7" s="3"/>
    </row>
    <row r="8" spans="1:18" ht="55.5" customHeight="1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>
      <c r="A9"/>
      <c r="B9" s="19">
        <f>IF(DAY(SepSun1)=1,IF(AND(YEAR(SepSun1+8)=CalendarYear,MONTH(SepSun1+8)=9),SepSun1+8,""),IF(AND(YEAR(SepSun1+15)=CalendarYear,MONTH(SepSun1+15)=9),SepSun1+15,""))</f>
        <v>40798</v>
      </c>
      <c r="C9" s="19">
        <f>IF(DAY(SepSun1)=1,IF(AND(YEAR(SepSun1+9)=CalendarYear,MONTH(SepSun1+9)=9),SepSun1+9,""),IF(AND(YEAR(SepSun1+16)=CalendarYear,MONTH(SepSun1+16)=9),SepSun1+16,""))</f>
        <v>40799</v>
      </c>
      <c r="D9" s="19">
        <f>IF(DAY(SepSun1)=1,IF(AND(YEAR(SepSun1+10)=CalendarYear,MONTH(SepSun1+10)=9),SepSun1+10,""),IF(AND(YEAR(SepSun1+17)=CalendarYear,MONTH(SepSun1+17)=9),SepSun1+17,""))</f>
        <v>40800</v>
      </c>
      <c r="E9" s="19">
        <f>IF(DAY(SepSun1)=1,IF(AND(YEAR(SepSun1+11)=CalendarYear,MONTH(SepSun1+11)=9),SepSun1+11,""),IF(AND(YEAR(SepSun1+18)=CalendarYear,MONTH(SepSun1+18)=9),SepSun1+18,""))</f>
        <v>40801</v>
      </c>
      <c r="F9" s="19">
        <f>IF(DAY(SepSun1)=1,IF(AND(YEAR(SepSun1+12)=CalendarYear,MONTH(SepSun1+12)=9),SepSun1+12,""),IF(AND(YEAR(SepSun1+19)=CalendarYear,MONTH(SepSun1+19)=9),SepSun1+19,""))</f>
        <v>40802</v>
      </c>
      <c r="G9" s="19">
        <f>IF(DAY(SepSun1)=1,IF(AND(YEAR(SepSun1+13)=CalendarYear,MONTH(SepSun1+13)=9),SepSun1+13,""),IF(AND(YEAR(SepSun1+20)=CalendarYear,MONTH(SepSun1+20)=9),SepSun1+20,""))</f>
        <v>40803</v>
      </c>
      <c r="H9" s="19">
        <f>IF(DAY(SepSun1)=1,IF(AND(YEAR(SepSun1+14)=CalendarYear,MONTH(SepSun1+14)=9),SepSun1+14,""),IF(AND(YEAR(SepSun1+21)=CalendarYear,MONTH(SepSun1+21)=9),SepSun1+21,""))</f>
        <v>40804</v>
      </c>
      <c r="I9" s="3"/>
    </row>
    <row r="10" spans="1:18" ht="55.5" customHeight="1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>
      <c r="A11"/>
      <c r="B11" s="20">
        <f>IF(DAY(SepSun1)=1,IF(AND(YEAR(SepSun1+15)=CalendarYear,MONTH(SepSun1+15)=9),SepSun1+15,""),IF(AND(YEAR(SepSun1+22)=CalendarYear,MONTH(SepSun1+22)=9),SepSun1+22,""))</f>
        <v>40805</v>
      </c>
      <c r="C11" s="20">
        <f>IF(DAY(SepSun1)=1,IF(AND(YEAR(SepSun1+16)=CalendarYear,MONTH(SepSun1+16)=9),SepSun1+16,""),IF(AND(YEAR(SepSun1+23)=CalendarYear,MONTH(SepSun1+23)=9),SepSun1+23,""))</f>
        <v>40806</v>
      </c>
      <c r="D11" s="20">
        <f>IF(DAY(SepSun1)=1,IF(AND(YEAR(SepSun1+17)=CalendarYear,MONTH(SepSun1+17)=9),SepSun1+17,""),IF(AND(YEAR(SepSun1+24)=CalendarYear,MONTH(SepSun1+24)=9),SepSun1+24,""))</f>
        <v>40807</v>
      </c>
      <c r="E11" s="20">
        <f>IF(DAY(SepSun1)=1,IF(AND(YEAR(SepSun1+18)=CalendarYear,MONTH(SepSun1+18)=9),SepSun1+18,""),IF(AND(YEAR(SepSun1+25)=CalendarYear,MONTH(SepSun1+25)=9),SepSun1+25,""))</f>
        <v>40808</v>
      </c>
      <c r="F11" s="20">
        <f>IF(DAY(SepSun1)=1,IF(AND(YEAR(SepSun1+19)=CalendarYear,MONTH(SepSun1+19)=9),SepSun1+19,""),IF(AND(YEAR(SepSun1+26)=CalendarYear,MONTH(SepSun1+26)=9),SepSun1+26,""))</f>
        <v>40809</v>
      </c>
      <c r="G11" s="20">
        <f>IF(DAY(SepSun1)=1,IF(AND(YEAR(SepSun1+20)=CalendarYear,MONTH(SepSun1+20)=9),SepSun1+20,""),IF(AND(YEAR(SepSun1+27)=CalendarYear,MONTH(SepSun1+27)=9),SepSun1+27,""))</f>
        <v>40810</v>
      </c>
      <c r="H11" s="20">
        <f>IF(DAY(SepSun1)=1,IF(AND(YEAR(SepSun1+21)=CalendarYear,MONTH(SepSun1+21)=9),SepSun1+21,""),IF(AND(YEAR(SepSun1+28)=CalendarYear,MONTH(SepSun1+28)=9),SepSun1+28,""))</f>
        <v>40811</v>
      </c>
      <c r="I11" s="3"/>
    </row>
    <row r="12" spans="1:18" ht="55.5" customHeight="1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>
      <c r="A13"/>
      <c r="B13" s="19">
        <f>IF(DAY(SepSun1)=1,IF(AND(YEAR(SepSun1+22)=CalendarYear,MONTH(SepSun1+22)=9),SepSun1+22,""),IF(AND(YEAR(SepSun1+29)=CalendarYear,MONTH(SepSun1+29)=9),SepSun1+29,""))</f>
        <v>40812</v>
      </c>
      <c r="C13" s="19">
        <f>IF(DAY(SepSun1)=1,IF(AND(YEAR(SepSun1+23)=CalendarYear,MONTH(SepSun1+23)=9),SepSun1+23,""),IF(AND(YEAR(SepSun1+30)=CalendarYear,MONTH(SepSun1+30)=9),SepSun1+30,""))</f>
        <v>40813</v>
      </c>
      <c r="D13" s="19">
        <f>IF(DAY(SepSun1)=1,IF(AND(YEAR(SepSun1+24)=CalendarYear,MONTH(SepSun1+24)=9),SepSun1+24,""),IF(AND(YEAR(SepSun1+31)=CalendarYear,MONTH(SepSun1+31)=9),SepSun1+31,""))</f>
        <v>40814</v>
      </c>
      <c r="E13" s="19">
        <f>IF(DAY(SepSun1)=1,IF(AND(YEAR(SepSun1+25)=CalendarYear,MONTH(SepSun1+25)=9),SepSun1+25,""),IF(AND(YEAR(SepSun1+32)=CalendarYear,MONTH(SepSun1+32)=9),SepSun1+32,""))</f>
        <v>40815</v>
      </c>
      <c r="F13" s="19">
        <f>IF(DAY(SepSun1)=1,IF(AND(YEAR(SepSun1+26)=CalendarYear,MONTH(SepSun1+26)=9),SepSun1+26,""),IF(AND(YEAR(SepSun1+33)=CalendarYear,MONTH(SepSun1+33)=9),SepSun1+33,""))</f>
        <v>40816</v>
      </c>
      <c r="G13" s="19" t="str">
        <f>IF(DAY(SepSun1)=1,IF(AND(YEAR(SepSun1+27)=CalendarYear,MONTH(SepSun1+27)=9),SepSun1+27,""),IF(AND(YEAR(SepSun1+34)=CalendarYear,MONTH(SepSun1+34)=9),SepSun1+34,""))</f>
        <v/>
      </c>
      <c r="H13" s="19" t="str">
        <f>IF(DAY(SepSun1)=1,IF(AND(YEAR(SepSun1+28)=CalendarYear,MONTH(SepSun1+28)=9),SepSun1+28,""),IF(AND(YEAR(SepSun1+35)=CalendarYear,MONTH(SepSun1+35)=9),SepSun1+35,""))</f>
        <v/>
      </c>
      <c r="I13" s="3"/>
    </row>
    <row r="14" spans="1:18" ht="55.5" customHeight="1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>
      <c r="A15"/>
      <c r="B15" s="20" t="str">
        <f>IF(DAY(SepSun1)=1,IF(AND(YEAR(SepSun1+29)=CalendarYear,MONTH(SepSun1+29)=9),SepSun1+29,""),IF(AND(YEAR(SepSun1+36)=CalendarYear,MONTH(SepSun1+36)=9),SepSun1+36,""))</f>
        <v/>
      </c>
      <c r="C15" s="21" t="str">
        <f>IF(DAY(SepSun1)=1,IF(AND(YEAR(SepSun1+30)=CalendarYear,MONTH(SepSun1+30)=9),SepSun1+30,""),IF(AND(YEAR(SepSun1+37)=CalendarYear,MONTH(SepSun1+37)=9),SepSun1+37,""))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/>
    <row r="19" spans="3:5" ht="21" customHeight="1">
      <c r="C19" s="6"/>
      <c r="D19" s="5"/>
      <c r="E19" s="4"/>
    </row>
    <row r="20" spans="3:5" ht="19.5" customHeight="1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3F0577E7-2870-466F-9100-D0FA5346F5A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13</vt:i4>
      </vt:variant>
    </vt:vector>
  </HeadingPairs>
  <TitlesOfParts>
    <vt:vector size="25" baseType="lpstr">
      <vt:lpstr>Jan</vt:lpstr>
      <vt:lpstr>Feb</vt:lpstr>
      <vt:lpstr>Mär</vt:lpstr>
      <vt:lpstr>Apr</vt:lpstr>
      <vt:lpstr>Mai</vt:lpstr>
      <vt:lpstr>Jun</vt:lpstr>
      <vt:lpstr>Jul</vt:lpstr>
      <vt:lpstr>Aug</vt:lpstr>
      <vt:lpstr>Sep</vt:lpstr>
      <vt:lpstr>Okt</vt:lpstr>
      <vt:lpstr>Nov</vt:lpstr>
      <vt:lpstr>Dez</vt:lpstr>
      <vt:lpstr>CalendarYear</vt:lpstr>
      <vt:lpstr>Apr!Druckbereich</vt:lpstr>
      <vt:lpstr>Aug!Druckbereich</vt:lpstr>
      <vt:lpstr>Dez!Druckbereich</vt:lpstr>
      <vt:lpstr>Feb!Druckbereich</vt:lpstr>
      <vt:lpstr>Jan!Druckbereich</vt:lpstr>
      <vt:lpstr>Jul!Druckbereich</vt:lpstr>
      <vt:lpstr>Jun!Druckbereich</vt:lpstr>
      <vt:lpstr>Mai!Druckbereich</vt:lpstr>
      <vt:lpstr>Mär!Druckbereich</vt:lpstr>
      <vt:lpstr>Nov!Druckbereich</vt:lpstr>
      <vt:lpstr>Okt!Druckbereich</vt:lpstr>
      <vt:lpstr>Sep!Druckbereich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2011-09-16T19:50:47Z</dcterms:created>
  <dcterms:modified xsi:type="dcterms:W3CDTF">2011-09-16T19:50:47Z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TC025507569991</vt:lpwstr>
  </property>
</Properties>
</file>