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07756cab1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lgungsplan" sheetId="1" r:id="R9c38135aad4845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1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02ccded91497a" /><Relationship Type="http://schemas.openxmlformats.org/officeDocument/2006/relationships/theme" Target="/xl/theme/theme1.xml" Id="R0be3487b517547bd" /><Relationship Type="http://schemas.openxmlformats.org/officeDocument/2006/relationships/sharedStrings" Target="/xl/sharedStrings.xml" Id="R24ab6dbc5a334fe7" /><Relationship Type="http://schemas.openxmlformats.org/officeDocument/2006/relationships/worksheet" Target="/xl/worksheets/sheet1.xml" Id="R9c38135aad48458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780303a7dab411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b5b75fd8-16e5-4d8c-a89d-28f8115dda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80303a7dab41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735735cede1c45ac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annuitaetendarlehen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Annuitätendarlehen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Berechnet bei jährlichen nachschüssigen Zahlungen Rate, Zinsen, Tilgung und Restschuld für 1–100 Jahre.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D5 Darlehen, F5 jährlicher Zinssatz (z. B. 5%), H5 ganze Jahre 1–100. Rate am Jahresende; keine Gebühren/Sondertilgungen.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 t="str">
        <x:v>Darlehen EUR</x:v>
      </x:c>
      <x:c r="D5" s="2" t="n">
        <x:v>10000</x:v>
      </x:c>
      <x:c r="E5" s="2" t="str">
        <x:v>Zins p.a.</x:v>
      </x:c>
      <x:c r="F5" s="18" t="n">
        <x:v>0.05</x:v>
      </x:c>
      <x:c r="G5" s="2" t="str">
        <x:v>Jahre</x:v>
      </x:c>
      <x:c r="H5" s="2" t="n">
        <x:v>5</x:v>
      </x:c>
    </x:row>
    <x:row r="6" ht="38" customHeight="1">
      <x:c r="A6" s="13" t="str">
        <x:v>Jahr</x:v>
      </x:c>
      <x:c r="B6" s="13" t="str">
        <x:v>Anfangsschuld EUR</x:v>
      </x:c>
      <x:c r="C6" s="13" t="str">
        <x:v>Jahresrate EUR</x:v>
      </x:c>
      <x:c r="D6" s="13" t="str">
        <x:v>Zinsen EUR</x:v>
      </x:c>
      <x:c r="E6" s="13" t="str">
        <x:v>Tilgung EUR</x:v>
      </x:c>
      <x:c r="F6" s="13" t="str">
        <x:v>Restschuld EUR</x:v>
      </x:c>
      <x:c r="G6" s="2"/>
      <x:c r="H6" s="2"/>
    </x:row>
    <x:row r="7" ht="25" customHeight="1">
      <x:c r="A7" s="19" t="n">
        <x:f>IF(AND(ISNUMBER($D$5),$D$5&gt;=0,ISNUMBER($F$5),$F$5&gt;=0,$F$5&lt;=1,ISNUMBER($H$5),$H$5&gt;=1,$H$5&lt;=100,MOD($H$5,1)=0),IF(1&lt;=$H$5,1,""),"")</x:f>
        <x:v>1</x:v>
      </x:c>
      <x:c r="B7" s="20" t="n">
        <x:f>IF(A7="","",$D$5)</x:f>
        <x:v>10000</x:v>
      </x:c>
      <x:c r="C7" s="20" t="n">
        <x:f>IF(A7="","",MIN(IF($F$5=0,$D$5/$H$5,-PMT($F$5,$H$5,$D$5)),B7+D7))</x:f>
        <x:v>2309.7479812826814</x:v>
      </x:c>
      <x:c r="D7" s="20" t="n">
        <x:f>IF(A7="","",B7*$F$5)</x:f>
        <x:v>500</x:v>
      </x:c>
      <x:c r="E7" s="20" t="n">
        <x:f>IF(A7="","",C7-D7)</x:f>
        <x:v>1809.7479812826814</x:v>
      </x:c>
      <x:c r="F7" s="20" t="n">
        <x:f>IF(A7="","",MAX(0,B7-E7))</x:f>
        <x:v>8190.252018717319</x:v>
      </x:c>
      <x:c r="G7" s="2"/>
      <x:c r="H7" s="2"/>
    </x:row>
    <x:row r="8" ht="25" customHeight="1">
      <x:c r="A8" s="19" t="n">
        <x:f>IF(AND(ISNUMBER($D$5),$D$5&gt;=0,ISNUMBER($F$5),$F$5&gt;=0,$F$5&lt;=1,ISNUMBER($H$5),$H$5&gt;=1,$H$5&lt;=100,MOD($H$5,1)=0),IF(2&lt;=$H$5,2,""),"")</x:f>
        <x:v>2</x:v>
      </x:c>
      <x:c r="B8" s="20" t="n">
        <x:f>IF(A8="","",F7)</x:f>
        <x:v>8190.252018717319</x:v>
      </x:c>
      <x:c r="C8" s="20" t="n">
        <x:f>IF(A8="","",MIN(IF($F$5=0,$D$5/$H$5,-PMT($F$5,$H$5,$D$5)),B8+D8))</x:f>
        <x:v>2309.7479812826814</x:v>
      </x:c>
      <x:c r="D8" s="20" t="n">
        <x:f>IF(A8="","",B8*$F$5)</x:f>
        <x:v>409.512600935866</x:v>
      </x:c>
      <x:c r="E8" s="20" t="n">
        <x:f>IF(A8="","",C8-D8)</x:f>
        <x:v>1900.2353803468154</x:v>
      </x:c>
      <x:c r="F8" s="20" t="n">
        <x:f>IF(A8="","",MAX(0,B8-E8))</x:f>
        <x:v>6290.016638370504</x:v>
      </x:c>
      <x:c r="G8" s="2"/>
      <x:c r="H8" s="2"/>
    </x:row>
    <x:row r="9" ht="25" customHeight="1">
      <x:c r="A9" s="19" t="n">
        <x:f>IF(AND(ISNUMBER($D$5),$D$5&gt;=0,ISNUMBER($F$5),$F$5&gt;=0,$F$5&lt;=1,ISNUMBER($H$5),$H$5&gt;=1,$H$5&lt;=100,MOD($H$5,1)=0),IF(3&lt;=$H$5,3,""),"")</x:f>
        <x:v>3</x:v>
      </x:c>
      <x:c r="B9" s="20" t="n">
        <x:f>IF(A9="","",F8)</x:f>
        <x:v>6290.016638370504</x:v>
      </x:c>
      <x:c r="C9" s="20" t="n">
        <x:f>IF(A9="","",MIN(IF($F$5=0,$D$5/$H$5,-PMT($F$5,$H$5,$D$5)),B9+D9))</x:f>
        <x:v>2309.7479812826814</x:v>
      </x:c>
      <x:c r="D9" s="20" t="n">
        <x:f>IF(A9="","",B9*$F$5)</x:f>
        <x:v>314.5008319185252</x:v>
      </x:c>
      <x:c r="E9" s="20" t="n">
        <x:f>IF(A9="","",C9-D9)</x:f>
        <x:v>1995.2471493641563</x:v>
      </x:c>
      <x:c r="F9" s="20" t="n">
        <x:f>IF(A9="","",MAX(0,B9-E9))</x:f>
        <x:v>4294.769489006348</x:v>
      </x:c>
      <x:c r="G9" s="2"/>
      <x:c r="H9" s="2"/>
    </x:row>
    <x:row r="10" ht="25" customHeight="1">
      <x:c r="A10" s="19" t="n">
        <x:f>IF(AND(ISNUMBER($D$5),$D$5&gt;=0,ISNUMBER($F$5),$F$5&gt;=0,$F$5&lt;=1,ISNUMBER($H$5),$H$5&gt;=1,$H$5&lt;=100,MOD($H$5,1)=0),IF(4&lt;=$H$5,4,""),"")</x:f>
        <x:v>4</x:v>
      </x:c>
      <x:c r="B10" s="20" t="n">
        <x:f>IF(A10="","",F9)</x:f>
        <x:v>4294.769489006348</x:v>
      </x:c>
      <x:c r="C10" s="20" t="n">
        <x:f>IF(A10="","",MIN(IF($F$5=0,$D$5/$H$5,-PMT($F$5,$H$5,$D$5)),B10+D10))</x:f>
        <x:v>2309.7479812826814</x:v>
      </x:c>
      <x:c r="D10" s="20" t="n">
        <x:f>IF(A10="","",B10*$F$5)</x:f>
        <x:v>214.7384744503174</x:v>
      </x:c>
      <x:c r="E10" s="20" t="n">
        <x:f>IF(A10="","",C10-D10)</x:f>
        <x:v>2095.009506832364</x:v>
      </x:c>
      <x:c r="F10" s="20" t="n">
        <x:f>IF(A10="","",MAX(0,B10-E10))</x:f>
        <x:v>2199.7599821739836</x:v>
      </x:c>
      <x:c r="G10" s="2"/>
      <x:c r="H10" s="2"/>
    </x:row>
    <x:row r="11" ht="25" customHeight="1">
      <x:c r="A11" s="19" t="n">
        <x:f>IF(AND(ISNUMBER($D$5),$D$5&gt;=0,ISNUMBER($F$5),$F$5&gt;=0,$F$5&lt;=1,ISNUMBER($H$5),$H$5&gt;=1,$H$5&lt;=100,MOD($H$5,1)=0),IF(5&lt;=$H$5,5,""),"")</x:f>
        <x:v>5</x:v>
      </x:c>
      <x:c r="B11" s="20" t="n">
        <x:f>IF(A11="","",F10)</x:f>
        <x:v>2199.7599821739836</x:v>
      </x:c>
      <x:c r="C11" s="20" t="n">
        <x:f>IF(A11="","",MIN(IF($F$5=0,$D$5/$H$5,-PMT($F$5,$H$5,$D$5)),B11+D11))</x:f>
        <x:v>2309.7479812826814</x:v>
      </x:c>
      <x:c r="D11" s="20" t="n">
        <x:f>IF(A11="","",B11*$F$5)</x:f>
        <x:v>109.98799910869919</x:v>
      </x:c>
      <x:c r="E11" s="20" t="n">
        <x:f>IF(A11="","",C11-D11)</x:f>
        <x:v>2199.7599821739823</x:v>
      </x:c>
      <x:c r="F11" s="20" t="n">
        <x:f>IF(A11="","",MAX(0,B11-E11))</x:f>
        <x:v>1.3642420526593924e-12</x:v>
      </x:c>
      <x:c r="G11" s="2"/>
      <x:c r="H11" s="2"/>
    </x:row>
    <x:row r="12" ht="25" customHeight="1">
      <x:c r="A12" s="19" t="str">
        <x:f>IF(AND(ISNUMBER($D$5),$D$5&gt;=0,ISNUMBER($F$5),$F$5&gt;=0,$F$5&lt;=1,ISNUMBER($H$5),$H$5&gt;=1,$H$5&lt;=100,MOD($H$5,1)=0),IF(6&lt;=$H$5,6,""),"")</x:f>
      </x:c>
      <x:c r="B12" s="20" t="str">
        <x:f>IF(A12="","",F11)</x:f>
      </x:c>
      <x:c r="C12" s="20" t="str">
        <x:f>IF(A12="","",MIN(IF($F$5=0,$D$5/$H$5,-PMT($F$5,$H$5,$D$5)),B12+D12))</x:f>
      </x:c>
      <x:c r="D12" s="20" t="str">
        <x:f>IF(A12="","",B12*$F$5)</x:f>
      </x:c>
      <x:c r="E12" s="20" t="str">
        <x:f>IF(A12="","",C12-D12)</x:f>
      </x:c>
      <x:c r="F12" s="20" t="str">
        <x:f>IF(A12="","",MAX(0,B12-E12))</x:f>
      </x:c>
      <x:c r="G12" s="2"/>
      <x:c r="H12" s="2"/>
    </x:row>
    <x:row r="13" ht="25" customHeight="1">
      <x:c r="A13" s="19" t="str">
        <x:f>IF(AND(ISNUMBER($D$5),$D$5&gt;=0,ISNUMBER($F$5),$F$5&gt;=0,$F$5&lt;=1,ISNUMBER($H$5),$H$5&gt;=1,$H$5&lt;=100,MOD($H$5,1)=0),IF(7&lt;=$H$5,7,""),"")</x:f>
      </x:c>
      <x:c r="B13" s="20" t="str">
        <x:f>IF(A13="","",F12)</x:f>
      </x:c>
      <x:c r="C13" s="20" t="str">
        <x:f>IF(A13="","",MIN(IF($F$5=0,$D$5/$H$5,-PMT($F$5,$H$5,$D$5)),B13+D13))</x:f>
      </x:c>
      <x:c r="D13" s="20" t="str">
        <x:f>IF(A13="","",B13*$F$5)</x:f>
      </x:c>
      <x:c r="E13" s="20" t="str">
        <x:f>IF(A13="","",C13-D13)</x:f>
      </x:c>
      <x:c r="F13" s="20" t="str">
        <x:f>IF(A13="","",MAX(0,B13-E13))</x:f>
      </x:c>
      <x:c r="G13" s="2"/>
      <x:c r="H13" s="2"/>
    </x:row>
    <x:row r="14" ht="25" customHeight="1">
      <x:c r="A14" s="19" t="str">
        <x:f>IF(AND(ISNUMBER($D$5),$D$5&gt;=0,ISNUMBER($F$5),$F$5&gt;=0,$F$5&lt;=1,ISNUMBER($H$5),$H$5&gt;=1,$H$5&lt;=100,MOD($H$5,1)=0),IF(8&lt;=$H$5,8,""),"")</x:f>
      </x:c>
      <x:c r="B14" s="20" t="str">
        <x:f>IF(A14="","",F13)</x:f>
      </x:c>
      <x:c r="C14" s="20" t="str">
        <x:f>IF(A14="","",MIN(IF($F$5=0,$D$5/$H$5,-PMT($F$5,$H$5,$D$5)),B14+D14))</x:f>
      </x:c>
      <x:c r="D14" s="20" t="str">
        <x:f>IF(A14="","",B14*$F$5)</x:f>
      </x:c>
      <x:c r="E14" s="20" t="str">
        <x:f>IF(A14="","",C14-D14)</x:f>
      </x:c>
      <x:c r="F14" s="20" t="str">
        <x:f>IF(A14="","",MAX(0,B14-E14))</x:f>
      </x:c>
      <x:c r="G14" s="2"/>
      <x:c r="H14" s="2"/>
    </x:row>
    <x:row r="15" ht="25" customHeight="1">
      <x:c r="A15" s="19" t="str">
        <x:f>IF(AND(ISNUMBER($D$5),$D$5&gt;=0,ISNUMBER($F$5),$F$5&gt;=0,$F$5&lt;=1,ISNUMBER($H$5),$H$5&gt;=1,$H$5&lt;=100,MOD($H$5,1)=0),IF(9&lt;=$H$5,9,""),"")</x:f>
      </x:c>
      <x:c r="B15" s="20" t="str">
        <x:f>IF(A15="","",F14)</x:f>
      </x:c>
      <x:c r="C15" s="20" t="str">
        <x:f>IF(A15="","",MIN(IF($F$5=0,$D$5/$H$5,-PMT($F$5,$H$5,$D$5)),B15+D15))</x:f>
      </x:c>
      <x:c r="D15" s="20" t="str">
        <x:f>IF(A15="","",B15*$F$5)</x:f>
      </x:c>
      <x:c r="E15" s="20" t="str">
        <x:f>IF(A15="","",C15-D15)</x:f>
      </x:c>
      <x:c r="F15" s="20" t="str">
        <x:f>IF(A15="","",MAX(0,B15-E15))</x:f>
      </x:c>
      <x:c r="G15" s="2"/>
      <x:c r="H15" s="2"/>
    </x:row>
    <x:row r="16" ht="25" customHeight="1">
      <x:c r="A16" s="19" t="str">
        <x:f>IF(AND(ISNUMBER($D$5),$D$5&gt;=0,ISNUMBER($F$5),$F$5&gt;=0,$F$5&lt;=1,ISNUMBER($H$5),$H$5&gt;=1,$H$5&lt;=100,MOD($H$5,1)=0),IF(10&lt;=$H$5,10,""),"")</x:f>
      </x:c>
      <x:c r="B16" s="20" t="str">
        <x:f>IF(A16="","",F15)</x:f>
      </x:c>
      <x:c r="C16" s="20" t="str">
        <x:f>IF(A16="","",MIN(IF($F$5=0,$D$5/$H$5,-PMT($F$5,$H$5,$D$5)),B16+D16))</x:f>
      </x:c>
      <x:c r="D16" s="20" t="str">
        <x:f>IF(A16="","",B16*$F$5)</x:f>
      </x:c>
      <x:c r="E16" s="20" t="str">
        <x:f>IF(A16="","",C16-D16)</x:f>
      </x:c>
      <x:c r="F16" s="20" t="str">
        <x:f>IF(A16="","",MAX(0,B16-E16))</x:f>
      </x:c>
      <x:c r="G16" s="2"/>
      <x:c r="H16" s="2"/>
    </x:row>
    <x:row r="17" ht="25" customHeight="1">
      <x:c r="A17" s="19" t="str">
        <x:f>IF(AND(ISNUMBER($D$5),$D$5&gt;=0,ISNUMBER($F$5),$F$5&gt;=0,$F$5&lt;=1,ISNUMBER($H$5),$H$5&gt;=1,$H$5&lt;=100,MOD($H$5,1)=0),IF(11&lt;=$H$5,11,""),"")</x:f>
      </x:c>
      <x:c r="B17" s="20" t="str">
        <x:f>IF(A17="","",F16)</x:f>
      </x:c>
      <x:c r="C17" s="20" t="str">
        <x:f>IF(A17="","",MIN(IF($F$5=0,$D$5/$H$5,-PMT($F$5,$H$5,$D$5)),B17+D17))</x:f>
      </x:c>
      <x:c r="D17" s="20" t="str">
        <x:f>IF(A17="","",B17*$F$5)</x:f>
      </x:c>
      <x:c r="E17" s="20" t="str">
        <x:f>IF(A17="","",C17-D17)</x:f>
      </x:c>
      <x:c r="F17" s="20" t="str">
        <x:f>IF(A17="","",MAX(0,B17-E17))</x:f>
      </x:c>
      <x:c r="G17" s="2"/>
      <x:c r="H17" s="2"/>
    </x:row>
    <x:row r="18" ht="25" customHeight="1">
      <x:c r="A18" s="19" t="str">
        <x:f>IF(AND(ISNUMBER($D$5),$D$5&gt;=0,ISNUMBER($F$5),$F$5&gt;=0,$F$5&lt;=1,ISNUMBER($H$5),$H$5&gt;=1,$H$5&lt;=100,MOD($H$5,1)=0),IF(12&lt;=$H$5,12,""),"")</x:f>
      </x:c>
      <x:c r="B18" s="20" t="str">
        <x:f>IF(A18="","",F17)</x:f>
      </x:c>
      <x:c r="C18" s="20" t="str">
        <x:f>IF(A18="","",MIN(IF($F$5=0,$D$5/$H$5,-PMT($F$5,$H$5,$D$5)),B18+D18))</x:f>
      </x:c>
      <x:c r="D18" s="20" t="str">
        <x:f>IF(A18="","",B18*$F$5)</x:f>
      </x:c>
      <x:c r="E18" s="20" t="str">
        <x:f>IF(A18="","",C18-D18)</x:f>
      </x:c>
      <x:c r="F18" s="20" t="str">
        <x:f>IF(A18="","",MAX(0,B18-E18))</x:f>
      </x:c>
      <x:c r="G18" s="2"/>
      <x:c r="H18" s="2"/>
    </x:row>
    <x:row r="19" ht="25" customHeight="1">
      <x:c r="A19" s="19" t="str">
        <x:f>IF(AND(ISNUMBER($D$5),$D$5&gt;=0,ISNUMBER($F$5),$F$5&gt;=0,$F$5&lt;=1,ISNUMBER($H$5),$H$5&gt;=1,$H$5&lt;=100,MOD($H$5,1)=0),IF(13&lt;=$H$5,13,""),"")</x:f>
      </x:c>
      <x:c r="B19" s="20" t="str">
        <x:f>IF(A19="","",F18)</x:f>
      </x:c>
      <x:c r="C19" s="20" t="str">
        <x:f>IF(A19="","",MIN(IF($F$5=0,$D$5/$H$5,-PMT($F$5,$H$5,$D$5)),B19+D19))</x:f>
      </x:c>
      <x:c r="D19" s="20" t="str">
        <x:f>IF(A19="","",B19*$F$5)</x:f>
      </x:c>
      <x:c r="E19" s="20" t="str">
        <x:f>IF(A19="","",C19-D19)</x:f>
      </x:c>
      <x:c r="F19" s="20" t="str">
        <x:f>IF(A19="","",MAX(0,B19-E19))</x:f>
      </x:c>
      <x:c r="G19" s="2"/>
      <x:c r="H19" s="2"/>
    </x:row>
    <x:row r="20" ht="25" customHeight="1">
      <x:c r="A20" s="19" t="str">
        <x:f>IF(AND(ISNUMBER($D$5),$D$5&gt;=0,ISNUMBER($F$5),$F$5&gt;=0,$F$5&lt;=1,ISNUMBER($H$5),$H$5&gt;=1,$H$5&lt;=100,MOD($H$5,1)=0),IF(14&lt;=$H$5,14,""),"")</x:f>
      </x:c>
      <x:c r="B20" s="20" t="str">
        <x:f>IF(A20="","",F19)</x:f>
      </x:c>
      <x:c r="C20" s="20" t="str">
        <x:f>IF(A20="","",MIN(IF($F$5=0,$D$5/$H$5,-PMT($F$5,$H$5,$D$5)),B20+D20))</x:f>
      </x:c>
      <x:c r="D20" s="20" t="str">
        <x:f>IF(A20="","",B20*$F$5)</x:f>
      </x:c>
      <x:c r="E20" s="20" t="str">
        <x:f>IF(A20="","",C20-D20)</x:f>
      </x:c>
      <x:c r="F20" s="20" t="str">
        <x:f>IF(A20="","",MAX(0,B20-E20))</x:f>
      </x:c>
      <x:c r="G20" s="2"/>
      <x:c r="H20" s="2"/>
    </x:row>
    <x:row r="21" ht="25" customHeight="1">
      <x:c r="A21" s="19" t="str">
        <x:f>IF(AND(ISNUMBER($D$5),$D$5&gt;=0,ISNUMBER($F$5),$F$5&gt;=0,$F$5&lt;=1,ISNUMBER($H$5),$H$5&gt;=1,$H$5&lt;=100,MOD($H$5,1)=0),IF(15&lt;=$H$5,15,""),"")</x:f>
      </x:c>
      <x:c r="B21" s="20" t="str">
        <x:f>IF(A21="","",F20)</x:f>
      </x:c>
      <x:c r="C21" s="20" t="str">
        <x:f>IF(A21="","",MIN(IF($F$5=0,$D$5/$H$5,-PMT($F$5,$H$5,$D$5)),B21+D21))</x:f>
      </x:c>
      <x:c r="D21" s="20" t="str">
        <x:f>IF(A21="","",B21*$F$5)</x:f>
      </x:c>
      <x:c r="E21" s="20" t="str">
        <x:f>IF(A21="","",C21-D21)</x:f>
      </x:c>
      <x:c r="F21" s="20" t="str">
        <x:f>IF(A21="","",MAX(0,B21-E21))</x:f>
      </x:c>
      <x:c r="G21" s="2"/>
      <x:c r="H21" s="2"/>
    </x:row>
    <x:row r="22" ht="25" customHeight="1">
      <x:c r="A22" s="19" t="str">
        <x:f>IF(AND(ISNUMBER($D$5),$D$5&gt;=0,ISNUMBER($F$5),$F$5&gt;=0,$F$5&lt;=1,ISNUMBER($H$5),$H$5&gt;=1,$H$5&lt;=100,MOD($H$5,1)=0),IF(16&lt;=$H$5,16,""),"")</x:f>
      </x:c>
      <x:c r="B22" s="20" t="str">
        <x:f>IF(A22="","",F21)</x:f>
      </x:c>
      <x:c r="C22" s="20" t="str">
        <x:f>IF(A22="","",MIN(IF($F$5=0,$D$5/$H$5,-PMT($F$5,$H$5,$D$5)),B22+D22))</x:f>
      </x:c>
      <x:c r="D22" s="20" t="str">
        <x:f>IF(A22="","",B22*$F$5)</x:f>
      </x:c>
      <x:c r="E22" s="20" t="str">
        <x:f>IF(A22="","",C22-D22)</x:f>
      </x:c>
      <x:c r="F22" s="20" t="str">
        <x:f>IF(A22="","",MAX(0,B22-E22))</x:f>
      </x:c>
      <x:c r="G22" s="2"/>
      <x:c r="H22" s="2"/>
    </x:row>
    <x:row r="23" ht="25" customHeight="1">
      <x:c r="A23" s="19" t="str">
        <x:f>IF(AND(ISNUMBER($D$5),$D$5&gt;=0,ISNUMBER($F$5),$F$5&gt;=0,$F$5&lt;=1,ISNUMBER($H$5),$H$5&gt;=1,$H$5&lt;=100,MOD($H$5,1)=0),IF(17&lt;=$H$5,17,""),"")</x:f>
      </x:c>
      <x:c r="B23" s="20" t="str">
        <x:f>IF(A23="","",F22)</x:f>
      </x:c>
      <x:c r="C23" s="20" t="str">
        <x:f>IF(A23="","",MIN(IF($F$5=0,$D$5/$H$5,-PMT($F$5,$H$5,$D$5)),B23+D23))</x:f>
      </x:c>
      <x:c r="D23" s="20" t="str">
        <x:f>IF(A23="","",B23*$F$5)</x:f>
      </x:c>
      <x:c r="E23" s="20" t="str">
        <x:f>IF(A23="","",C23-D23)</x:f>
      </x:c>
      <x:c r="F23" s="20" t="str">
        <x:f>IF(A23="","",MAX(0,B23-E23))</x:f>
      </x:c>
      <x:c r="G23" s="2"/>
      <x:c r="H23" s="2"/>
    </x:row>
    <x:row r="24" ht="25" customHeight="1">
      <x:c r="A24" s="19" t="str">
        <x:f>IF(AND(ISNUMBER($D$5),$D$5&gt;=0,ISNUMBER($F$5),$F$5&gt;=0,$F$5&lt;=1,ISNUMBER($H$5),$H$5&gt;=1,$H$5&lt;=100,MOD($H$5,1)=0),IF(18&lt;=$H$5,18,""),"")</x:f>
      </x:c>
      <x:c r="B24" s="20" t="str">
        <x:f>IF(A24="","",F23)</x:f>
      </x:c>
      <x:c r="C24" s="20" t="str">
        <x:f>IF(A24="","",MIN(IF($F$5=0,$D$5/$H$5,-PMT($F$5,$H$5,$D$5)),B24+D24))</x:f>
      </x:c>
      <x:c r="D24" s="20" t="str">
        <x:f>IF(A24="","",B24*$F$5)</x:f>
      </x:c>
      <x:c r="E24" s="20" t="str">
        <x:f>IF(A24="","",C24-D24)</x:f>
      </x:c>
      <x:c r="F24" s="20" t="str">
        <x:f>IF(A24="","",MAX(0,B24-E24))</x:f>
      </x:c>
      <x:c r="G24" s="2"/>
      <x:c r="H24" s="2"/>
    </x:row>
    <x:row r="25" ht="25" customHeight="1">
      <x:c r="A25" s="19" t="str">
        <x:f>IF(AND(ISNUMBER($D$5),$D$5&gt;=0,ISNUMBER($F$5),$F$5&gt;=0,$F$5&lt;=1,ISNUMBER($H$5),$H$5&gt;=1,$H$5&lt;=100,MOD($H$5,1)=0),IF(19&lt;=$H$5,19,""),"")</x:f>
      </x:c>
      <x:c r="B25" s="20" t="str">
        <x:f>IF(A25="","",F24)</x:f>
      </x:c>
      <x:c r="C25" s="20" t="str">
        <x:f>IF(A25="","",MIN(IF($F$5=0,$D$5/$H$5,-PMT($F$5,$H$5,$D$5)),B25+D25))</x:f>
      </x:c>
      <x:c r="D25" s="20" t="str">
        <x:f>IF(A25="","",B25*$F$5)</x:f>
      </x:c>
      <x:c r="E25" s="20" t="str">
        <x:f>IF(A25="","",C25-D25)</x:f>
      </x:c>
      <x:c r="F25" s="20" t="str">
        <x:f>IF(A25="","",MAX(0,B25-E25))</x:f>
      </x:c>
      <x:c r="G25" s="2"/>
      <x:c r="H25" s="2"/>
    </x:row>
    <x:row r="26" ht="25" customHeight="1">
      <x:c r="A26" s="19" t="str">
        <x:f>IF(AND(ISNUMBER($D$5),$D$5&gt;=0,ISNUMBER($F$5),$F$5&gt;=0,$F$5&lt;=1,ISNUMBER($H$5),$H$5&gt;=1,$H$5&lt;=100,MOD($H$5,1)=0),IF(20&lt;=$H$5,20,""),"")</x:f>
      </x:c>
      <x:c r="B26" s="20" t="str">
        <x:f>IF(A26="","",F25)</x:f>
      </x:c>
      <x:c r="C26" s="20" t="str">
        <x:f>IF(A26="","",MIN(IF($F$5=0,$D$5/$H$5,-PMT($F$5,$H$5,$D$5)),B26+D26))</x:f>
      </x:c>
      <x:c r="D26" s="20" t="str">
        <x:f>IF(A26="","",B26*$F$5)</x:f>
      </x:c>
      <x:c r="E26" s="20" t="str">
        <x:f>IF(A26="","",C26-D26)</x:f>
      </x:c>
      <x:c r="F26" s="20" t="str">
        <x:f>IF(A26="","",MAX(0,B26-E26))</x:f>
      </x:c>
      <x:c r="G26" s="2"/>
      <x:c r="H26" s="2"/>
    </x:row>
    <x:row r="27" ht="25" customHeight="1">
      <x:c r="A27" s="19" t="str">
        <x:f>IF(AND(ISNUMBER($D$5),$D$5&gt;=0,ISNUMBER($F$5),$F$5&gt;=0,$F$5&lt;=1,ISNUMBER($H$5),$H$5&gt;=1,$H$5&lt;=100,MOD($H$5,1)=0),IF(21&lt;=$H$5,21,""),"")</x:f>
      </x:c>
      <x:c r="B27" s="20" t="str">
        <x:f>IF(A27="","",F26)</x:f>
      </x:c>
      <x:c r="C27" s="20" t="str">
        <x:f>IF(A27="","",MIN(IF($F$5=0,$D$5/$H$5,-PMT($F$5,$H$5,$D$5)),B27+D27))</x:f>
      </x:c>
      <x:c r="D27" s="20" t="str">
        <x:f>IF(A27="","",B27*$F$5)</x:f>
      </x:c>
      <x:c r="E27" s="20" t="str">
        <x:f>IF(A27="","",C27-D27)</x:f>
      </x:c>
      <x:c r="F27" s="20" t="str">
        <x:f>IF(A27="","",MAX(0,B27-E27))</x:f>
      </x:c>
      <x:c r="G27" s="2"/>
      <x:c r="H27" s="2"/>
    </x:row>
    <x:row r="28" ht="25" customHeight="1">
      <x:c r="A28" s="19" t="str">
        <x:f>IF(AND(ISNUMBER($D$5),$D$5&gt;=0,ISNUMBER($F$5),$F$5&gt;=0,$F$5&lt;=1,ISNUMBER($H$5),$H$5&gt;=1,$H$5&lt;=100,MOD($H$5,1)=0),IF(22&lt;=$H$5,22,""),"")</x:f>
      </x:c>
      <x:c r="B28" s="20" t="str">
        <x:f>IF(A28="","",F27)</x:f>
      </x:c>
      <x:c r="C28" s="20" t="str">
        <x:f>IF(A28="","",MIN(IF($F$5=0,$D$5/$H$5,-PMT($F$5,$H$5,$D$5)),B28+D28))</x:f>
      </x:c>
      <x:c r="D28" s="20" t="str">
        <x:f>IF(A28="","",B28*$F$5)</x:f>
      </x:c>
      <x:c r="E28" s="20" t="str">
        <x:f>IF(A28="","",C28-D28)</x:f>
      </x:c>
      <x:c r="F28" s="20" t="str">
        <x:f>IF(A28="","",MAX(0,B28-E28))</x:f>
      </x:c>
      <x:c r="G28" s="2"/>
      <x:c r="H28" s="2"/>
    </x:row>
    <x:row r="29" ht="25" customHeight="1">
      <x:c r="A29" s="19" t="str">
        <x:f>IF(AND(ISNUMBER($D$5),$D$5&gt;=0,ISNUMBER($F$5),$F$5&gt;=0,$F$5&lt;=1,ISNUMBER($H$5),$H$5&gt;=1,$H$5&lt;=100,MOD($H$5,1)=0),IF(23&lt;=$H$5,23,""),"")</x:f>
      </x:c>
      <x:c r="B29" s="20" t="str">
        <x:f>IF(A29="","",F28)</x:f>
      </x:c>
      <x:c r="C29" s="20" t="str">
        <x:f>IF(A29="","",MIN(IF($F$5=0,$D$5/$H$5,-PMT($F$5,$H$5,$D$5)),B29+D29))</x:f>
      </x:c>
      <x:c r="D29" s="20" t="str">
        <x:f>IF(A29="","",B29*$F$5)</x:f>
      </x:c>
      <x:c r="E29" s="20" t="str">
        <x:f>IF(A29="","",C29-D29)</x:f>
      </x:c>
      <x:c r="F29" s="20" t="str">
        <x:f>IF(A29="","",MAX(0,B29-E29))</x:f>
      </x:c>
      <x:c r="G29" s="2"/>
      <x:c r="H29" s="2"/>
    </x:row>
    <x:row r="30" ht="25" customHeight="1">
      <x:c r="A30" s="19" t="str">
        <x:f>IF(AND(ISNUMBER($D$5),$D$5&gt;=0,ISNUMBER($F$5),$F$5&gt;=0,$F$5&lt;=1,ISNUMBER($H$5),$H$5&gt;=1,$H$5&lt;=100,MOD($H$5,1)=0),IF(24&lt;=$H$5,24,""),"")</x:f>
      </x:c>
      <x:c r="B30" s="20" t="str">
        <x:f>IF(A30="","",F29)</x:f>
      </x:c>
      <x:c r="C30" s="20" t="str">
        <x:f>IF(A30="","",MIN(IF($F$5=0,$D$5/$H$5,-PMT($F$5,$H$5,$D$5)),B30+D30))</x:f>
      </x:c>
      <x:c r="D30" s="20" t="str">
        <x:f>IF(A30="","",B30*$F$5)</x:f>
      </x:c>
      <x:c r="E30" s="20" t="str">
        <x:f>IF(A30="","",C30-D30)</x:f>
      </x:c>
      <x:c r="F30" s="20" t="str">
        <x:f>IF(A30="","",MAX(0,B30-E30))</x:f>
      </x:c>
      <x:c r="G30" s="2"/>
      <x:c r="H30" s="2"/>
    </x:row>
    <x:row r="31" ht="25" customHeight="1">
      <x:c r="A31" s="19" t="str">
        <x:f>IF(AND(ISNUMBER($D$5),$D$5&gt;=0,ISNUMBER($F$5),$F$5&gt;=0,$F$5&lt;=1,ISNUMBER($H$5),$H$5&gt;=1,$H$5&lt;=100,MOD($H$5,1)=0),IF(25&lt;=$H$5,25,""),"")</x:f>
      </x:c>
      <x:c r="B31" s="20" t="str">
        <x:f>IF(A31="","",F30)</x:f>
      </x:c>
      <x:c r="C31" s="20" t="str">
        <x:f>IF(A31="","",MIN(IF($F$5=0,$D$5/$H$5,-PMT($F$5,$H$5,$D$5)),B31+D31))</x:f>
      </x:c>
      <x:c r="D31" s="20" t="str">
        <x:f>IF(A31="","",B31*$F$5)</x:f>
      </x:c>
      <x:c r="E31" s="20" t="str">
        <x:f>IF(A31="","",C31-D31)</x:f>
      </x:c>
      <x:c r="F31" s="20" t="str">
        <x:f>IF(A31="","",MAX(0,B31-E31))</x:f>
      </x:c>
      <x:c r="G31" s="2"/>
      <x:c r="H31" s="2"/>
    </x:row>
    <x:row r="32" ht="25" customHeight="1">
      <x:c r="A32" s="19" t="str">
        <x:f>IF(AND(ISNUMBER($D$5),$D$5&gt;=0,ISNUMBER($F$5),$F$5&gt;=0,$F$5&lt;=1,ISNUMBER($H$5),$H$5&gt;=1,$H$5&lt;=100,MOD($H$5,1)=0),IF(26&lt;=$H$5,26,""),"")</x:f>
      </x:c>
      <x:c r="B32" s="20" t="str">
        <x:f>IF(A32="","",F31)</x:f>
      </x:c>
      <x:c r="C32" s="20" t="str">
        <x:f>IF(A32="","",MIN(IF($F$5=0,$D$5/$H$5,-PMT($F$5,$H$5,$D$5)),B32+D32))</x:f>
      </x:c>
      <x:c r="D32" s="20" t="str">
        <x:f>IF(A32="","",B32*$F$5)</x:f>
      </x:c>
      <x:c r="E32" s="20" t="str">
        <x:f>IF(A32="","",C32-D32)</x:f>
      </x:c>
      <x:c r="F32" s="20" t="str">
        <x:f>IF(A32="","",MAX(0,B32-E32))</x:f>
      </x:c>
      <x:c r="G32" s="2"/>
      <x:c r="H32" s="2"/>
    </x:row>
    <x:row r="33" ht="25" customHeight="1">
      <x:c r="A33" s="19" t="str">
        <x:f>IF(AND(ISNUMBER($D$5),$D$5&gt;=0,ISNUMBER($F$5),$F$5&gt;=0,$F$5&lt;=1,ISNUMBER($H$5),$H$5&gt;=1,$H$5&lt;=100,MOD($H$5,1)=0),IF(27&lt;=$H$5,27,""),"")</x:f>
      </x:c>
      <x:c r="B33" s="20" t="str">
        <x:f>IF(A33="","",F32)</x:f>
      </x:c>
      <x:c r="C33" s="20" t="str">
        <x:f>IF(A33="","",MIN(IF($F$5=0,$D$5/$H$5,-PMT($F$5,$H$5,$D$5)),B33+D33))</x:f>
      </x:c>
      <x:c r="D33" s="20" t="str">
        <x:f>IF(A33="","",B33*$F$5)</x:f>
      </x:c>
      <x:c r="E33" s="20" t="str">
        <x:f>IF(A33="","",C33-D33)</x:f>
      </x:c>
      <x:c r="F33" s="20" t="str">
        <x:f>IF(A33="","",MAX(0,B33-E33))</x:f>
      </x:c>
      <x:c r="G33" s="2"/>
      <x:c r="H33" s="2"/>
    </x:row>
    <x:row r="34" ht="25" customHeight="1">
      <x:c r="A34" s="19" t="str">
        <x:f>IF(AND(ISNUMBER($D$5),$D$5&gt;=0,ISNUMBER($F$5),$F$5&gt;=0,$F$5&lt;=1,ISNUMBER($H$5),$H$5&gt;=1,$H$5&lt;=100,MOD($H$5,1)=0),IF(28&lt;=$H$5,28,""),"")</x:f>
      </x:c>
      <x:c r="B34" s="20" t="str">
        <x:f>IF(A34="","",F33)</x:f>
      </x:c>
      <x:c r="C34" s="20" t="str">
        <x:f>IF(A34="","",MIN(IF($F$5=0,$D$5/$H$5,-PMT($F$5,$H$5,$D$5)),B34+D34))</x:f>
      </x:c>
      <x:c r="D34" s="20" t="str">
        <x:f>IF(A34="","",B34*$F$5)</x:f>
      </x:c>
      <x:c r="E34" s="20" t="str">
        <x:f>IF(A34="","",C34-D34)</x:f>
      </x:c>
      <x:c r="F34" s="20" t="str">
        <x:f>IF(A34="","",MAX(0,B34-E34))</x:f>
      </x:c>
      <x:c r="G34" s="2"/>
      <x:c r="H34" s="2"/>
    </x:row>
    <x:row r="35" ht="25" customHeight="1">
      <x:c r="A35" s="19" t="str">
        <x:f>IF(AND(ISNUMBER($D$5),$D$5&gt;=0,ISNUMBER($F$5),$F$5&gt;=0,$F$5&lt;=1,ISNUMBER($H$5),$H$5&gt;=1,$H$5&lt;=100,MOD($H$5,1)=0),IF(29&lt;=$H$5,29,""),"")</x:f>
      </x:c>
      <x:c r="B35" s="20" t="str">
        <x:f>IF(A35="","",F34)</x:f>
      </x:c>
      <x:c r="C35" s="20" t="str">
        <x:f>IF(A35="","",MIN(IF($F$5=0,$D$5/$H$5,-PMT($F$5,$H$5,$D$5)),B35+D35))</x:f>
      </x:c>
      <x:c r="D35" s="20" t="str">
        <x:f>IF(A35="","",B35*$F$5)</x:f>
      </x:c>
      <x:c r="E35" s="20" t="str">
        <x:f>IF(A35="","",C35-D35)</x:f>
      </x:c>
      <x:c r="F35" s="20" t="str">
        <x:f>IF(A35="","",MAX(0,B35-E35))</x:f>
      </x:c>
      <x:c r="G35" s="2"/>
      <x:c r="H35" s="2"/>
    </x:row>
    <x:row r="36" ht="25" customHeight="1">
      <x:c r="A36" s="19" t="str">
        <x:f>IF(AND(ISNUMBER($D$5),$D$5&gt;=0,ISNUMBER($F$5),$F$5&gt;=0,$F$5&lt;=1,ISNUMBER($H$5),$H$5&gt;=1,$H$5&lt;=100,MOD($H$5,1)=0),IF(30&lt;=$H$5,30,""),"")</x:f>
      </x:c>
      <x:c r="B36" s="20" t="str">
        <x:f>IF(A36="","",F35)</x:f>
      </x:c>
      <x:c r="C36" s="20" t="str">
        <x:f>IF(A36="","",MIN(IF($F$5=0,$D$5/$H$5,-PMT($F$5,$H$5,$D$5)),B36+D36))</x:f>
      </x:c>
      <x:c r="D36" s="20" t="str">
        <x:f>IF(A36="","",B36*$F$5)</x:f>
      </x:c>
      <x:c r="E36" s="20" t="str">
        <x:f>IF(A36="","",C36-D36)</x:f>
      </x:c>
      <x:c r="F36" s="20" t="str">
        <x:f>IF(A36="","",MAX(0,B36-E36))</x:f>
      </x:c>
      <x:c r="G36" s="2"/>
      <x:c r="H36" s="2"/>
    </x:row>
    <x:row r="37" ht="25" customHeight="1">
      <x:c r="A37" s="19" t="str">
        <x:f>IF(AND(ISNUMBER($D$5),$D$5&gt;=0,ISNUMBER($F$5),$F$5&gt;=0,$F$5&lt;=1,ISNUMBER($H$5),$H$5&gt;=1,$H$5&lt;=100,MOD($H$5,1)=0),IF(31&lt;=$H$5,31,""),"")</x:f>
      </x:c>
      <x:c r="B37" s="20" t="str">
        <x:f>IF(A37="","",F36)</x:f>
      </x:c>
      <x:c r="C37" s="20" t="str">
        <x:f>IF(A37="","",MIN(IF($F$5=0,$D$5/$H$5,-PMT($F$5,$H$5,$D$5)),B37+D37))</x:f>
      </x:c>
      <x:c r="D37" s="20" t="str">
        <x:f>IF(A37="","",B37*$F$5)</x:f>
      </x:c>
      <x:c r="E37" s="20" t="str">
        <x:f>IF(A37="","",C37-D37)</x:f>
      </x:c>
      <x:c r="F37" s="20" t="str">
        <x:f>IF(A37="","",MAX(0,B37-E37))</x:f>
      </x:c>
      <x:c r="G37" s="2"/>
      <x:c r="H37" s="2"/>
    </x:row>
    <x:row r="38" ht="25" customHeight="1">
      <x:c r="A38" s="19" t="str">
        <x:f>IF(AND(ISNUMBER($D$5),$D$5&gt;=0,ISNUMBER($F$5),$F$5&gt;=0,$F$5&lt;=1,ISNUMBER($H$5),$H$5&gt;=1,$H$5&lt;=100,MOD($H$5,1)=0),IF(32&lt;=$H$5,32,""),"")</x:f>
      </x:c>
      <x:c r="B38" s="20" t="str">
        <x:f>IF(A38="","",F37)</x:f>
      </x:c>
      <x:c r="C38" s="20" t="str">
        <x:f>IF(A38="","",MIN(IF($F$5=0,$D$5/$H$5,-PMT($F$5,$H$5,$D$5)),B38+D38))</x:f>
      </x:c>
      <x:c r="D38" s="20" t="str">
        <x:f>IF(A38="","",B38*$F$5)</x:f>
      </x:c>
      <x:c r="E38" s="20" t="str">
        <x:f>IF(A38="","",C38-D38)</x:f>
      </x:c>
      <x:c r="F38" s="20" t="str">
        <x:f>IF(A38="","",MAX(0,B38-E38))</x:f>
      </x:c>
      <x:c r="G38" s="2"/>
      <x:c r="H38" s="2"/>
    </x:row>
    <x:row r="39" ht="25" customHeight="1">
      <x:c r="A39" s="19" t="str">
        <x:f>IF(AND(ISNUMBER($D$5),$D$5&gt;=0,ISNUMBER($F$5),$F$5&gt;=0,$F$5&lt;=1,ISNUMBER($H$5),$H$5&gt;=1,$H$5&lt;=100,MOD($H$5,1)=0),IF(33&lt;=$H$5,33,""),"")</x:f>
      </x:c>
      <x:c r="B39" s="20" t="str">
        <x:f>IF(A39="","",F38)</x:f>
      </x:c>
      <x:c r="C39" s="20" t="str">
        <x:f>IF(A39="","",MIN(IF($F$5=0,$D$5/$H$5,-PMT($F$5,$H$5,$D$5)),B39+D39))</x:f>
      </x:c>
      <x:c r="D39" s="20" t="str">
        <x:f>IF(A39="","",B39*$F$5)</x:f>
      </x:c>
      <x:c r="E39" s="20" t="str">
        <x:f>IF(A39="","",C39-D39)</x:f>
      </x:c>
      <x:c r="F39" s="20" t="str">
        <x:f>IF(A39="","",MAX(0,B39-E39))</x:f>
      </x:c>
      <x:c r="G39" s="2"/>
      <x:c r="H39" s="2"/>
    </x:row>
    <x:row r="40" ht="25" customHeight="1">
      <x:c r="A40" s="19" t="str">
        <x:f>IF(AND(ISNUMBER($D$5),$D$5&gt;=0,ISNUMBER($F$5),$F$5&gt;=0,$F$5&lt;=1,ISNUMBER($H$5),$H$5&gt;=1,$H$5&lt;=100,MOD($H$5,1)=0),IF(34&lt;=$H$5,34,""),"")</x:f>
      </x:c>
      <x:c r="B40" s="20" t="str">
        <x:f>IF(A40="","",F39)</x:f>
      </x:c>
      <x:c r="C40" s="20" t="str">
        <x:f>IF(A40="","",MIN(IF($F$5=0,$D$5/$H$5,-PMT($F$5,$H$5,$D$5)),B40+D40))</x:f>
      </x:c>
      <x:c r="D40" s="20" t="str">
        <x:f>IF(A40="","",B40*$F$5)</x:f>
      </x:c>
      <x:c r="E40" s="20" t="str">
        <x:f>IF(A40="","",C40-D40)</x:f>
      </x:c>
      <x:c r="F40" s="20" t="str">
        <x:f>IF(A40="","",MAX(0,B40-E40))</x:f>
      </x:c>
      <x:c r="G40" s="2"/>
      <x:c r="H40" s="2"/>
    </x:row>
    <x:row r="41" ht="25" customHeight="1">
      <x:c r="A41" s="19" t="str">
        <x:f>IF(AND(ISNUMBER($D$5),$D$5&gt;=0,ISNUMBER($F$5),$F$5&gt;=0,$F$5&lt;=1,ISNUMBER($H$5),$H$5&gt;=1,$H$5&lt;=100,MOD($H$5,1)=0),IF(35&lt;=$H$5,35,""),"")</x:f>
      </x:c>
      <x:c r="B41" s="20" t="str">
        <x:f>IF(A41="","",F40)</x:f>
      </x:c>
      <x:c r="C41" s="20" t="str">
        <x:f>IF(A41="","",MIN(IF($F$5=0,$D$5/$H$5,-PMT($F$5,$H$5,$D$5)),B41+D41))</x:f>
      </x:c>
      <x:c r="D41" s="20" t="str">
        <x:f>IF(A41="","",B41*$F$5)</x:f>
      </x:c>
      <x:c r="E41" s="20" t="str">
        <x:f>IF(A41="","",C41-D41)</x:f>
      </x:c>
      <x:c r="F41" s="20" t="str">
        <x:f>IF(A41="","",MAX(0,B41-E41))</x:f>
      </x:c>
      <x:c r="G41" s="2"/>
      <x:c r="H41" s="2"/>
    </x:row>
    <x:row r="42" ht="25" customHeight="1">
      <x:c r="A42" s="19" t="str">
        <x:f>IF(AND(ISNUMBER($D$5),$D$5&gt;=0,ISNUMBER($F$5),$F$5&gt;=0,$F$5&lt;=1,ISNUMBER($H$5),$H$5&gt;=1,$H$5&lt;=100,MOD($H$5,1)=0),IF(36&lt;=$H$5,36,""),"")</x:f>
      </x:c>
      <x:c r="B42" s="20" t="str">
        <x:f>IF(A42="","",F41)</x:f>
      </x:c>
      <x:c r="C42" s="20" t="str">
        <x:f>IF(A42="","",MIN(IF($F$5=0,$D$5/$H$5,-PMT($F$5,$H$5,$D$5)),B42+D42))</x:f>
      </x:c>
      <x:c r="D42" s="20" t="str">
        <x:f>IF(A42="","",B42*$F$5)</x:f>
      </x:c>
      <x:c r="E42" s="20" t="str">
        <x:f>IF(A42="","",C42-D42)</x:f>
      </x:c>
      <x:c r="F42" s="20" t="str">
        <x:f>IF(A42="","",MAX(0,B42-E42))</x:f>
      </x:c>
      <x:c r="G42" s="2"/>
      <x:c r="H42" s="2"/>
    </x:row>
    <x:row r="43" ht="25" customHeight="1">
      <x:c r="A43" s="19" t="str">
        <x:f>IF(AND(ISNUMBER($D$5),$D$5&gt;=0,ISNUMBER($F$5),$F$5&gt;=0,$F$5&lt;=1,ISNUMBER($H$5),$H$5&gt;=1,$H$5&lt;=100,MOD($H$5,1)=0),IF(37&lt;=$H$5,37,""),"")</x:f>
      </x:c>
      <x:c r="B43" s="20" t="str">
        <x:f>IF(A43="","",F42)</x:f>
      </x:c>
      <x:c r="C43" s="20" t="str">
        <x:f>IF(A43="","",MIN(IF($F$5=0,$D$5/$H$5,-PMT($F$5,$H$5,$D$5)),B43+D43))</x:f>
      </x:c>
      <x:c r="D43" s="20" t="str">
        <x:f>IF(A43="","",B43*$F$5)</x:f>
      </x:c>
      <x:c r="E43" s="20" t="str">
        <x:f>IF(A43="","",C43-D43)</x:f>
      </x:c>
      <x:c r="F43" s="20" t="str">
        <x:f>IF(A43="","",MAX(0,B43-E43))</x:f>
      </x:c>
      <x:c r="G43" s="2"/>
      <x:c r="H43" s="2"/>
    </x:row>
    <x:row r="44" ht="25" customHeight="1">
      <x:c r="A44" s="19" t="str">
        <x:f>IF(AND(ISNUMBER($D$5),$D$5&gt;=0,ISNUMBER($F$5),$F$5&gt;=0,$F$5&lt;=1,ISNUMBER($H$5),$H$5&gt;=1,$H$5&lt;=100,MOD($H$5,1)=0),IF(38&lt;=$H$5,38,""),"")</x:f>
      </x:c>
      <x:c r="B44" s="20" t="str">
        <x:f>IF(A44="","",F43)</x:f>
      </x:c>
      <x:c r="C44" s="20" t="str">
        <x:f>IF(A44="","",MIN(IF($F$5=0,$D$5/$H$5,-PMT($F$5,$H$5,$D$5)),B44+D44))</x:f>
      </x:c>
      <x:c r="D44" s="20" t="str">
        <x:f>IF(A44="","",B44*$F$5)</x:f>
      </x:c>
      <x:c r="E44" s="20" t="str">
        <x:f>IF(A44="","",C44-D44)</x:f>
      </x:c>
      <x:c r="F44" s="20" t="str">
        <x:f>IF(A44="","",MAX(0,B44-E44))</x:f>
      </x:c>
      <x:c r="G44" s="2"/>
      <x:c r="H44" s="2"/>
    </x:row>
    <x:row r="45" ht="25" customHeight="1">
      <x:c r="A45" s="19" t="str">
        <x:f>IF(AND(ISNUMBER($D$5),$D$5&gt;=0,ISNUMBER($F$5),$F$5&gt;=0,$F$5&lt;=1,ISNUMBER($H$5),$H$5&gt;=1,$H$5&lt;=100,MOD($H$5,1)=0),IF(39&lt;=$H$5,39,""),"")</x:f>
      </x:c>
      <x:c r="B45" s="20" t="str">
        <x:f>IF(A45="","",F44)</x:f>
      </x:c>
      <x:c r="C45" s="20" t="str">
        <x:f>IF(A45="","",MIN(IF($F$5=0,$D$5/$H$5,-PMT($F$5,$H$5,$D$5)),B45+D45))</x:f>
      </x:c>
      <x:c r="D45" s="20" t="str">
        <x:f>IF(A45="","",B45*$F$5)</x:f>
      </x:c>
      <x:c r="E45" s="20" t="str">
        <x:f>IF(A45="","",C45-D45)</x:f>
      </x:c>
      <x:c r="F45" s="20" t="str">
        <x:f>IF(A45="","",MAX(0,B45-E45))</x:f>
      </x:c>
      <x:c r="G45" s="2"/>
      <x:c r="H45" s="2"/>
    </x:row>
    <x:row r="46" ht="25" customHeight="1">
      <x:c r="A46" s="19" t="str">
        <x:f>IF(AND(ISNUMBER($D$5),$D$5&gt;=0,ISNUMBER($F$5),$F$5&gt;=0,$F$5&lt;=1,ISNUMBER($H$5),$H$5&gt;=1,$H$5&lt;=100,MOD($H$5,1)=0),IF(40&lt;=$H$5,40,""),"")</x:f>
      </x:c>
      <x:c r="B46" s="20" t="str">
        <x:f>IF(A46="","",F45)</x:f>
      </x:c>
      <x:c r="C46" s="20" t="str">
        <x:f>IF(A46="","",MIN(IF($F$5=0,$D$5/$H$5,-PMT($F$5,$H$5,$D$5)),B46+D46))</x:f>
      </x:c>
      <x:c r="D46" s="20" t="str">
        <x:f>IF(A46="","",B46*$F$5)</x:f>
      </x:c>
      <x:c r="E46" s="20" t="str">
        <x:f>IF(A46="","",C46-D46)</x:f>
      </x:c>
      <x:c r="F46" s="20" t="str">
        <x:f>IF(A46="","",MAX(0,B46-E46))</x:f>
      </x:c>
      <x:c r="G46" s="2"/>
      <x:c r="H46" s="2"/>
    </x:row>
    <x:row r="47" ht="25" customHeight="1">
      <x:c r="A47" s="19" t="str">
        <x:f>IF(AND(ISNUMBER($D$5),$D$5&gt;=0,ISNUMBER($F$5),$F$5&gt;=0,$F$5&lt;=1,ISNUMBER($H$5),$H$5&gt;=1,$H$5&lt;=100,MOD($H$5,1)=0),IF(41&lt;=$H$5,41,""),"")</x:f>
      </x:c>
      <x:c r="B47" s="20" t="str">
        <x:f>IF(A47="","",F46)</x:f>
      </x:c>
      <x:c r="C47" s="20" t="str">
        <x:f>IF(A47="","",MIN(IF($F$5=0,$D$5/$H$5,-PMT($F$5,$H$5,$D$5)),B47+D47))</x:f>
      </x:c>
      <x:c r="D47" s="20" t="str">
        <x:f>IF(A47="","",B47*$F$5)</x:f>
      </x:c>
      <x:c r="E47" s="20" t="str">
        <x:f>IF(A47="","",C47-D47)</x:f>
      </x:c>
      <x:c r="F47" s="20" t="str">
        <x:f>IF(A47="","",MAX(0,B47-E47))</x:f>
      </x:c>
      <x:c r="G47" s="2"/>
      <x:c r="H47" s="2"/>
    </x:row>
    <x:row r="48" ht="25" customHeight="1">
      <x:c r="A48" s="19" t="str">
        <x:f>IF(AND(ISNUMBER($D$5),$D$5&gt;=0,ISNUMBER($F$5),$F$5&gt;=0,$F$5&lt;=1,ISNUMBER($H$5),$H$5&gt;=1,$H$5&lt;=100,MOD($H$5,1)=0),IF(42&lt;=$H$5,42,""),"")</x:f>
      </x:c>
      <x:c r="B48" s="20" t="str">
        <x:f>IF(A48="","",F47)</x:f>
      </x:c>
      <x:c r="C48" s="20" t="str">
        <x:f>IF(A48="","",MIN(IF($F$5=0,$D$5/$H$5,-PMT($F$5,$H$5,$D$5)),B48+D48))</x:f>
      </x:c>
      <x:c r="D48" s="20" t="str">
        <x:f>IF(A48="","",B48*$F$5)</x:f>
      </x:c>
      <x:c r="E48" s="20" t="str">
        <x:f>IF(A48="","",C48-D48)</x:f>
      </x:c>
      <x:c r="F48" s="20" t="str">
        <x:f>IF(A48="","",MAX(0,B48-E48))</x:f>
      </x:c>
      <x:c r="G48" s="2"/>
      <x:c r="H48" s="2"/>
    </x:row>
    <x:row r="49" ht="25" customHeight="1">
      <x:c r="A49" s="19" t="str">
        <x:f>IF(AND(ISNUMBER($D$5),$D$5&gt;=0,ISNUMBER($F$5),$F$5&gt;=0,$F$5&lt;=1,ISNUMBER($H$5),$H$5&gt;=1,$H$5&lt;=100,MOD($H$5,1)=0),IF(43&lt;=$H$5,43,""),"")</x:f>
      </x:c>
      <x:c r="B49" s="20" t="str">
        <x:f>IF(A49="","",F48)</x:f>
      </x:c>
      <x:c r="C49" s="20" t="str">
        <x:f>IF(A49="","",MIN(IF($F$5=0,$D$5/$H$5,-PMT($F$5,$H$5,$D$5)),B49+D49))</x:f>
      </x:c>
      <x:c r="D49" s="20" t="str">
        <x:f>IF(A49="","",B49*$F$5)</x:f>
      </x:c>
      <x:c r="E49" s="20" t="str">
        <x:f>IF(A49="","",C49-D49)</x:f>
      </x:c>
      <x:c r="F49" s="20" t="str">
        <x:f>IF(A49="","",MAX(0,B49-E49))</x:f>
      </x:c>
      <x:c r="G49" s="2"/>
      <x:c r="H49" s="2"/>
    </x:row>
    <x:row r="50" ht="25" customHeight="1">
      <x:c r="A50" s="19" t="str">
        <x:f>IF(AND(ISNUMBER($D$5),$D$5&gt;=0,ISNUMBER($F$5),$F$5&gt;=0,$F$5&lt;=1,ISNUMBER($H$5),$H$5&gt;=1,$H$5&lt;=100,MOD($H$5,1)=0),IF(44&lt;=$H$5,44,""),"")</x:f>
      </x:c>
      <x:c r="B50" s="20" t="str">
        <x:f>IF(A50="","",F49)</x:f>
      </x:c>
      <x:c r="C50" s="20" t="str">
        <x:f>IF(A50="","",MIN(IF($F$5=0,$D$5/$H$5,-PMT($F$5,$H$5,$D$5)),B50+D50))</x:f>
      </x:c>
      <x:c r="D50" s="20" t="str">
        <x:f>IF(A50="","",B50*$F$5)</x:f>
      </x:c>
      <x:c r="E50" s="20" t="str">
        <x:f>IF(A50="","",C50-D50)</x:f>
      </x:c>
      <x:c r="F50" s="20" t="str">
        <x:f>IF(A50="","",MAX(0,B50-E50))</x:f>
      </x:c>
      <x:c r="G50" s="2"/>
      <x:c r="H50" s="2"/>
    </x:row>
    <x:row r="51" ht="25" customHeight="1">
      <x:c r="A51" s="19" t="str">
        <x:f>IF(AND(ISNUMBER($D$5),$D$5&gt;=0,ISNUMBER($F$5),$F$5&gt;=0,$F$5&lt;=1,ISNUMBER($H$5),$H$5&gt;=1,$H$5&lt;=100,MOD($H$5,1)=0),IF(45&lt;=$H$5,45,""),"")</x:f>
      </x:c>
      <x:c r="B51" s="20" t="str">
        <x:f>IF(A51="","",F50)</x:f>
      </x:c>
      <x:c r="C51" s="20" t="str">
        <x:f>IF(A51="","",MIN(IF($F$5=0,$D$5/$H$5,-PMT($F$5,$H$5,$D$5)),B51+D51))</x:f>
      </x:c>
      <x:c r="D51" s="20" t="str">
        <x:f>IF(A51="","",B51*$F$5)</x:f>
      </x:c>
      <x:c r="E51" s="20" t="str">
        <x:f>IF(A51="","",C51-D51)</x:f>
      </x:c>
      <x:c r="F51" s="20" t="str">
        <x:f>IF(A51="","",MAX(0,B51-E51))</x:f>
      </x:c>
      <x:c r="G51" s="2"/>
      <x:c r="H51" s="2"/>
    </x:row>
    <x:row r="52" ht="25" customHeight="1">
      <x:c r="A52" s="19" t="str">
        <x:f>IF(AND(ISNUMBER($D$5),$D$5&gt;=0,ISNUMBER($F$5),$F$5&gt;=0,$F$5&lt;=1,ISNUMBER($H$5),$H$5&gt;=1,$H$5&lt;=100,MOD($H$5,1)=0),IF(46&lt;=$H$5,46,""),"")</x:f>
      </x:c>
      <x:c r="B52" s="20" t="str">
        <x:f>IF(A52="","",F51)</x:f>
      </x:c>
      <x:c r="C52" s="20" t="str">
        <x:f>IF(A52="","",MIN(IF($F$5=0,$D$5/$H$5,-PMT($F$5,$H$5,$D$5)),B52+D52))</x:f>
      </x:c>
      <x:c r="D52" s="20" t="str">
        <x:f>IF(A52="","",B52*$F$5)</x:f>
      </x:c>
      <x:c r="E52" s="20" t="str">
        <x:f>IF(A52="","",C52-D52)</x:f>
      </x:c>
      <x:c r="F52" s="20" t="str">
        <x:f>IF(A52="","",MAX(0,B52-E52))</x:f>
      </x:c>
      <x:c r="G52" s="2"/>
      <x:c r="H52" s="2"/>
    </x:row>
    <x:row r="53" ht="25" customHeight="1">
      <x:c r="A53" s="19" t="str">
        <x:f>IF(AND(ISNUMBER($D$5),$D$5&gt;=0,ISNUMBER($F$5),$F$5&gt;=0,$F$5&lt;=1,ISNUMBER($H$5),$H$5&gt;=1,$H$5&lt;=100,MOD($H$5,1)=0),IF(47&lt;=$H$5,47,""),"")</x:f>
      </x:c>
      <x:c r="B53" s="20" t="str">
        <x:f>IF(A53="","",F52)</x:f>
      </x:c>
      <x:c r="C53" s="20" t="str">
        <x:f>IF(A53="","",MIN(IF($F$5=0,$D$5/$H$5,-PMT($F$5,$H$5,$D$5)),B53+D53))</x:f>
      </x:c>
      <x:c r="D53" s="20" t="str">
        <x:f>IF(A53="","",B53*$F$5)</x:f>
      </x:c>
      <x:c r="E53" s="20" t="str">
        <x:f>IF(A53="","",C53-D53)</x:f>
      </x:c>
      <x:c r="F53" s="20" t="str">
        <x:f>IF(A53="","",MAX(0,B53-E53))</x:f>
      </x:c>
      <x:c r="G53" s="2"/>
      <x:c r="H53" s="2"/>
    </x:row>
    <x:row r="54" ht="25" customHeight="1">
      <x:c r="A54" s="19" t="str">
        <x:f>IF(AND(ISNUMBER($D$5),$D$5&gt;=0,ISNUMBER($F$5),$F$5&gt;=0,$F$5&lt;=1,ISNUMBER($H$5),$H$5&gt;=1,$H$5&lt;=100,MOD($H$5,1)=0),IF(48&lt;=$H$5,48,""),"")</x:f>
      </x:c>
      <x:c r="B54" s="20" t="str">
        <x:f>IF(A54="","",F53)</x:f>
      </x:c>
      <x:c r="C54" s="20" t="str">
        <x:f>IF(A54="","",MIN(IF($F$5=0,$D$5/$H$5,-PMT($F$5,$H$5,$D$5)),B54+D54))</x:f>
      </x:c>
      <x:c r="D54" s="20" t="str">
        <x:f>IF(A54="","",B54*$F$5)</x:f>
      </x:c>
      <x:c r="E54" s="20" t="str">
        <x:f>IF(A54="","",C54-D54)</x:f>
      </x:c>
      <x:c r="F54" s="20" t="str">
        <x:f>IF(A54="","",MAX(0,B54-E54))</x:f>
      </x:c>
      <x:c r="G54" s="2"/>
      <x:c r="H54" s="2"/>
    </x:row>
    <x:row r="55" ht="25" customHeight="1">
      <x:c r="A55" s="19" t="str">
        <x:f>IF(AND(ISNUMBER($D$5),$D$5&gt;=0,ISNUMBER($F$5),$F$5&gt;=0,$F$5&lt;=1,ISNUMBER($H$5),$H$5&gt;=1,$H$5&lt;=100,MOD($H$5,1)=0),IF(49&lt;=$H$5,49,""),"")</x:f>
      </x:c>
      <x:c r="B55" s="20" t="str">
        <x:f>IF(A55="","",F54)</x:f>
      </x:c>
      <x:c r="C55" s="20" t="str">
        <x:f>IF(A55="","",MIN(IF($F$5=0,$D$5/$H$5,-PMT($F$5,$H$5,$D$5)),B55+D55))</x:f>
      </x:c>
      <x:c r="D55" s="20" t="str">
        <x:f>IF(A55="","",B55*$F$5)</x:f>
      </x:c>
      <x:c r="E55" s="20" t="str">
        <x:f>IF(A55="","",C55-D55)</x:f>
      </x:c>
      <x:c r="F55" s="20" t="str">
        <x:f>IF(A55="","",MAX(0,B55-E55))</x:f>
      </x:c>
      <x:c r="G55" s="2"/>
      <x:c r="H55" s="2"/>
    </x:row>
    <x:row r="56" ht="25" customHeight="1">
      <x:c r="A56" s="19" t="str">
        <x:f>IF(AND(ISNUMBER($D$5),$D$5&gt;=0,ISNUMBER($F$5),$F$5&gt;=0,$F$5&lt;=1,ISNUMBER($H$5),$H$5&gt;=1,$H$5&lt;=100,MOD($H$5,1)=0),IF(50&lt;=$H$5,50,""),"")</x:f>
      </x:c>
      <x:c r="B56" s="20" t="str">
        <x:f>IF(A56="","",F55)</x:f>
      </x:c>
      <x:c r="C56" s="20" t="str">
        <x:f>IF(A56="","",MIN(IF($F$5=0,$D$5/$H$5,-PMT($F$5,$H$5,$D$5)),B56+D56))</x:f>
      </x:c>
      <x:c r="D56" s="20" t="str">
        <x:f>IF(A56="","",B56*$F$5)</x:f>
      </x:c>
      <x:c r="E56" s="20" t="str">
        <x:f>IF(A56="","",C56-D56)</x:f>
      </x:c>
      <x:c r="F56" s="20" t="str">
        <x:f>IF(A56="","",MAX(0,B56-E56))</x:f>
      </x:c>
      <x:c r="G56" s="2"/>
      <x:c r="H56" s="2"/>
    </x:row>
    <x:row r="57" ht="25" customHeight="1">
      <x:c r="A57" s="19" t="str">
        <x:f>IF(AND(ISNUMBER($D$5),$D$5&gt;=0,ISNUMBER($F$5),$F$5&gt;=0,$F$5&lt;=1,ISNUMBER($H$5),$H$5&gt;=1,$H$5&lt;=100,MOD($H$5,1)=0),IF(51&lt;=$H$5,51,""),"")</x:f>
      </x:c>
      <x:c r="B57" s="20" t="str">
        <x:f>IF(A57="","",F56)</x:f>
      </x:c>
      <x:c r="C57" s="20" t="str">
        <x:f>IF(A57="","",MIN(IF($F$5=0,$D$5/$H$5,-PMT($F$5,$H$5,$D$5)),B57+D57))</x:f>
      </x:c>
      <x:c r="D57" s="20" t="str">
        <x:f>IF(A57="","",B57*$F$5)</x:f>
      </x:c>
      <x:c r="E57" s="20" t="str">
        <x:f>IF(A57="","",C57-D57)</x:f>
      </x:c>
      <x:c r="F57" s="20" t="str">
        <x:f>IF(A57="","",MAX(0,B57-E57))</x:f>
      </x:c>
      <x:c r="G57" s="2"/>
      <x:c r="H57" s="2"/>
    </x:row>
    <x:row r="58" ht="25" customHeight="1">
      <x:c r="A58" s="19" t="str">
        <x:f>IF(AND(ISNUMBER($D$5),$D$5&gt;=0,ISNUMBER($F$5),$F$5&gt;=0,$F$5&lt;=1,ISNUMBER($H$5),$H$5&gt;=1,$H$5&lt;=100,MOD($H$5,1)=0),IF(52&lt;=$H$5,52,""),"")</x:f>
      </x:c>
      <x:c r="B58" s="20" t="str">
        <x:f>IF(A58="","",F57)</x:f>
      </x:c>
      <x:c r="C58" s="20" t="str">
        <x:f>IF(A58="","",MIN(IF($F$5=0,$D$5/$H$5,-PMT($F$5,$H$5,$D$5)),B58+D58))</x:f>
      </x:c>
      <x:c r="D58" s="20" t="str">
        <x:f>IF(A58="","",B58*$F$5)</x:f>
      </x:c>
      <x:c r="E58" s="20" t="str">
        <x:f>IF(A58="","",C58-D58)</x:f>
      </x:c>
      <x:c r="F58" s="20" t="str">
        <x:f>IF(A58="","",MAX(0,B58-E58))</x:f>
      </x:c>
      <x:c r="G58" s="2"/>
      <x:c r="H58" s="2"/>
    </x:row>
    <x:row r="59" ht="25" customHeight="1">
      <x:c r="A59" s="19" t="str">
        <x:f>IF(AND(ISNUMBER($D$5),$D$5&gt;=0,ISNUMBER($F$5),$F$5&gt;=0,$F$5&lt;=1,ISNUMBER($H$5),$H$5&gt;=1,$H$5&lt;=100,MOD($H$5,1)=0),IF(53&lt;=$H$5,53,""),"")</x:f>
      </x:c>
      <x:c r="B59" s="20" t="str">
        <x:f>IF(A59="","",F58)</x:f>
      </x:c>
      <x:c r="C59" s="20" t="str">
        <x:f>IF(A59="","",MIN(IF($F$5=0,$D$5/$H$5,-PMT($F$5,$H$5,$D$5)),B59+D59))</x:f>
      </x:c>
      <x:c r="D59" s="20" t="str">
        <x:f>IF(A59="","",B59*$F$5)</x:f>
      </x:c>
      <x:c r="E59" s="20" t="str">
        <x:f>IF(A59="","",C59-D59)</x:f>
      </x:c>
      <x:c r="F59" s="20" t="str">
        <x:f>IF(A59="","",MAX(0,B59-E59))</x:f>
      </x:c>
      <x:c r="G59" s="2"/>
      <x:c r="H59" s="2"/>
    </x:row>
    <x:row r="60" ht="25" customHeight="1">
      <x:c r="A60" s="19" t="str">
        <x:f>IF(AND(ISNUMBER($D$5),$D$5&gt;=0,ISNUMBER($F$5),$F$5&gt;=0,$F$5&lt;=1,ISNUMBER($H$5),$H$5&gt;=1,$H$5&lt;=100,MOD($H$5,1)=0),IF(54&lt;=$H$5,54,""),"")</x:f>
      </x:c>
      <x:c r="B60" s="20" t="str">
        <x:f>IF(A60="","",F59)</x:f>
      </x:c>
      <x:c r="C60" s="20" t="str">
        <x:f>IF(A60="","",MIN(IF($F$5=0,$D$5/$H$5,-PMT($F$5,$H$5,$D$5)),B60+D60))</x:f>
      </x:c>
      <x:c r="D60" s="20" t="str">
        <x:f>IF(A60="","",B60*$F$5)</x:f>
      </x:c>
      <x:c r="E60" s="20" t="str">
        <x:f>IF(A60="","",C60-D60)</x:f>
      </x:c>
      <x:c r="F60" s="20" t="str">
        <x:f>IF(A60="","",MAX(0,B60-E60))</x:f>
      </x:c>
      <x:c r="G60" s="2"/>
      <x:c r="H60" s="2"/>
    </x:row>
    <x:row r="61" ht="25" customHeight="1">
      <x:c r="A61" s="19" t="str">
        <x:f>IF(AND(ISNUMBER($D$5),$D$5&gt;=0,ISNUMBER($F$5),$F$5&gt;=0,$F$5&lt;=1,ISNUMBER($H$5),$H$5&gt;=1,$H$5&lt;=100,MOD($H$5,1)=0),IF(55&lt;=$H$5,55,""),"")</x:f>
      </x:c>
      <x:c r="B61" s="20" t="str">
        <x:f>IF(A61="","",F60)</x:f>
      </x:c>
      <x:c r="C61" s="20" t="str">
        <x:f>IF(A61="","",MIN(IF($F$5=0,$D$5/$H$5,-PMT($F$5,$H$5,$D$5)),B61+D61))</x:f>
      </x:c>
      <x:c r="D61" s="20" t="str">
        <x:f>IF(A61="","",B61*$F$5)</x:f>
      </x:c>
      <x:c r="E61" s="20" t="str">
        <x:f>IF(A61="","",C61-D61)</x:f>
      </x:c>
      <x:c r="F61" s="20" t="str">
        <x:f>IF(A61="","",MAX(0,B61-E61))</x:f>
      </x:c>
      <x:c r="G61" s="2"/>
      <x:c r="H61" s="2"/>
    </x:row>
    <x:row r="62" ht="25" customHeight="1">
      <x:c r="A62" s="19" t="str">
        <x:f>IF(AND(ISNUMBER($D$5),$D$5&gt;=0,ISNUMBER($F$5),$F$5&gt;=0,$F$5&lt;=1,ISNUMBER($H$5),$H$5&gt;=1,$H$5&lt;=100,MOD($H$5,1)=0),IF(56&lt;=$H$5,56,""),"")</x:f>
      </x:c>
      <x:c r="B62" s="20" t="str">
        <x:f>IF(A62="","",F61)</x:f>
      </x:c>
      <x:c r="C62" s="20" t="str">
        <x:f>IF(A62="","",MIN(IF($F$5=0,$D$5/$H$5,-PMT($F$5,$H$5,$D$5)),B62+D62))</x:f>
      </x:c>
      <x:c r="D62" s="20" t="str">
        <x:f>IF(A62="","",B62*$F$5)</x:f>
      </x:c>
      <x:c r="E62" s="20" t="str">
        <x:f>IF(A62="","",C62-D62)</x:f>
      </x:c>
      <x:c r="F62" s="20" t="str">
        <x:f>IF(A62="","",MAX(0,B62-E62))</x:f>
      </x:c>
      <x:c r="G62" s="2"/>
      <x:c r="H62" s="2"/>
    </x:row>
    <x:row r="63" ht="25" customHeight="1">
      <x:c r="A63" s="19" t="str">
        <x:f>IF(AND(ISNUMBER($D$5),$D$5&gt;=0,ISNUMBER($F$5),$F$5&gt;=0,$F$5&lt;=1,ISNUMBER($H$5),$H$5&gt;=1,$H$5&lt;=100,MOD($H$5,1)=0),IF(57&lt;=$H$5,57,""),"")</x:f>
      </x:c>
      <x:c r="B63" s="20" t="str">
        <x:f>IF(A63="","",F62)</x:f>
      </x:c>
      <x:c r="C63" s="20" t="str">
        <x:f>IF(A63="","",MIN(IF($F$5=0,$D$5/$H$5,-PMT($F$5,$H$5,$D$5)),B63+D63))</x:f>
      </x:c>
      <x:c r="D63" s="20" t="str">
        <x:f>IF(A63="","",B63*$F$5)</x:f>
      </x:c>
      <x:c r="E63" s="20" t="str">
        <x:f>IF(A63="","",C63-D63)</x:f>
      </x:c>
      <x:c r="F63" s="20" t="str">
        <x:f>IF(A63="","",MAX(0,B63-E63))</x:f>
      </x:c>
      <x:c r="G63" s="2"/>
      <x:c r="H63" s="2"/>
    </x:row>
    <x:row r="64" ht="25" customHeight="1">
      <x:c r="A64" s="19" t="str">
        <x:f>IF(AND(ISNUMBER($D$5),$D$5&gt;=0,ISNUMBER($F$5),$F$5&gt;=0,$F$5&lt;=1,ISNUMBER($H$5),$H$5&gt;=1,$H$5&lt;=100,MOD($H$5,1)=0),IF(58&lt;=$H$5,58,""),"")</x:f>
      </x:c>
      <x:c r="B64" s="20" t="str">
        <x:f>IF(A64="","",F63)</x:f>
      </x:c>
      <x:c r="C64" s="20" t="str">
        <x:f>IF(A64="","",MIN(IF($F$5=0,$D$5/$H$5,-PMT($F$5,$H$5,$D$5)),B64+D64))</x:f>
      </x:c>
      <x:c r="D64" s="20" t="str">
        <x:f>IF(A64="","",B64*$F$5)</x:f>
      </x:c>
      <x:c r="E64" s="20" t="str">
        <x:f>IF(A64="","",C64-D64)</x:f>
      </x:c>
      <x:c r="F64" s="20" t="str">
        <x:f>IF(A64="","",MAX(0,B64-E64))</x:f>
      </x:c>
      <x:c r="G64" s="2"/>
      <x:c r="H64" s="2"/>
    </x:row>
    <x:row r="65" ht="25" customHeight="1">
      <x:c r="A65" s="19" t="str">
        <x:f>IF(AND(ISNUMBER($D$5),$D$5&gt;=0,ISNUMBER($F$5),$F$5&gt;=0,$F$5&lt;=1,ISNUMBER($H$5),$H$5&gt;=1,$H$5&lt;=100,MOD($H$5,1)=0),IF(59&lt;=$H$5,59,""),"")</x:f>
      </x:c>
      <x:c r="B65" s="20" t="str">
        <x:f>IF(A65="","",F64)</x:f>
      </x:c>
      <x:c r="C65" s="20" t="str">
        <x:f>IF(A65="","",MIN(IF($F$5=0,$D$5/$H$5,-PMT($F$5,$H$5,$D$5)),B65+D65))</x:f>
      </x:c>
      <x:c r="D65" s="20" t="str">
        <x:f>IF(A65="","",B65*$F$5)</x:f>
      </x:c>
      <x:c r="E65" s="20" t="str">
        <x:f>IF(A65="","",C65-D65)</x:f>
      </x:c>
      <x:c r="F65" s="20" t="str">
        <x:f>IF(A65="","",MAX(0,B65-E65))</x:f>
      </x:c>
      <x:c r="G65" s="2"/>
      <x:c r="H65" s="2"/>
    </x:row>
    <x:row r="66" ht="25" customHeight="1">
      <x:c r="A66" s="19" t="str">
        <x:f>IF(AND(ISNUMBER($D$5),$D$5&gt;=0,ISNUMBER($F$5),$F$5&gt;=0,$F$5&lt;=1,ISNUMBER($H$5),$H$5&gt;=1,$H$5&lt;=100,MOD($H$5,1)=0),IF(60&lt;=$H$5,60,""),"")</x:f>
      </x:c>
      <x:c r="B66" s="20" t="str">
        <x:f>IF(A66="","",F65)</x:f>
      </x:c>
      <x:c r="C66" s="20" t="str">
        <x:f>IF(A66="","",MIN(IF($F$5=0,$D$5/$H$5,-PMT($F$5,$H$5,$D$5)),B66+D66))</x:f>
      </x:c>
      <x:c r="D66" s="20" t="str">
        <x:f>IF(A66="","",B66*$F$5)</x:f>
      </x:c>
      <x:c r="E66" s="20" t="str">
        <x:f>IF(A66="","",C66-D66)</x:f>
      </x:c>
      <x:c r="F66" s="20" t="str">
        <x:f>IF(A66="","",MAX(0,B66-E66))</x:f>
      </x:c>
      <x:c r="G66" s="2"/>
      <x:c r="H66" s="2"/>
    </x:row>
    <x:row r="67" ht="25" customHeight="1">
      <x:c r="A67" s="19" t="str">
        <x:f>IF(AND(ISNUMBER($D$5),$D$5&gt;=0,ISNUMBER($F$5),$F$5&gt;=0,$F$5&lt;=1,ISNUMBER($H$5),$H$5&gt;=1,$H$5&lt;=100,MOD($H$5,1)=0),IF(61&lt;=$H$5,61,""),"")</x:f>
      </x:c>
      <x:c r="B67" s="20" t="str">
        <x:f>IF(A67="","",F66)</x:f>
      </x:c>
      <x:c r="C67" s="20" t="str">
        <x:f>IF(A67="","",MIN(IF($F$5=0,$D$5/$H$5,-PMT($F$5,$H$5,$D$5)),B67+D67))</x:f>
      </x:c>
      <x:c r="D67" s="20" t="str">
        <x:f>IF(A67="","",B67*$F$5)</x:f>
      </x:c>
      <x:c r="E67" s="20" t="str">
        <x:f>IF(A67="","",C67-D67)</x:f>
      </x:c>
      <x:c r="F67" s="20" t="str">
        <x:f>IF(A67="","",MAX(0,B67-E67))</x:f>
      </x:c>
      <x:c r="G67" s="2"/>
      <x:c r="H67" s="2"/>
    </x:row>
    <x:row r="68" ht="25" customHeight="1">
      <x:c r="A68" s="19" t="str">
        <x:f>IF(AND(ISNUMBER($D$5),$D$5&gt;=0,ISNUMBER($F$5),$F$5&gt;=0,$F$5&lt;=1,ISNUMBER($H$5),$H$5&gt;=1,$H$5&lt;=100,MOD($H$5,1)=0),IF(62&lt;=$H$5,62,""),"")</x:f>
      </x:c>
      <x:c r="B68" s="20" t="str">
        <x:f>IF(A68="","",F67)</x:f>
      </x:c>
      <x:c r="C68" s="20" t="str">
        <x:f>IF(A68="","",MIN(IF($F$5=0,$D$5/$H$5,-PMT($F$5,$H$5,$D$5)),B68+D68))</x:f>
      </x:c>
      <x:c r="D68" s="20" t="str">
        <x:f>IF(A68="","",B68*$F$5)</x:f>
      </x:c>
      <x:c r="E68" s="20" t="str">
        <x:f>IF(A68="","",C68-D68)</x:f>
      </x:c>
      <x:c r="F68" s="20" t="str">
        <x:f>IF(A68="","",MAX(0,B68-E68))</x:f>
      </x:c>
      <x:c r="G68" s="2"/>
      <x:c r="H68" s="2"/>
    </x:row>
    <x:row r="69" ht="25" customHeight="1">
      <x:c r="A69" s="19" t="str">
        <x:f>IF(AND(ISNUMBER($D$5),$D$5&gt;=0,ISNUMBER($F$5),$F$5&gt;=0,$F$5&lt;=1,ISNUMBER($H$5),$H$5&gt;=1,$H$5&lt;=100,MOD($H$5,1)=0),IF(63&lt;=$H$5,63,""),"")</x:f>
      </x:c>
      <x:c r="B69" s="20" t="str">
        <x:f>IF(A69="","",F68)</x:f>
      </x:c>
      <x:c r="C69" s="20" t="str">
        <x:f>IF(A69="","",MIN(IF($F$5=0,$D$5/$H$5,-PMT($F$5,$H$5,$D$5)),B69+D69))</x:f>
      </x:c>
      <x:c r="D69" s="20" t="str">
        <x:f>IF(A69="","",B69*$F$5)</x:f>
      </x:c>
      <x:c r="E69" s="20" t="str">
        <x:f>IF(A69="","",C69-D69)</x:f>
      </x:c>
      <x:c r="F69" s="20" t="str">
        <x:f>IF(A69="","",MAX(0,B69-E69))</x:f>
      </x:c>
      <x:c r="G69" s="2"/>
      <x:c r="H69" s="2"/>
    </x:row>
    <x:row r="70" ht="25" customHeight="1">
      <x:c r="A70" s="19" t="str">
        <x:f>IF(AND(ISNUMBER($D$5),$D$5&gt;=0,ISNUMBER($F$5),$F$5&gt;=0,$F$5&lt;=1,ISNUMBER($H$5),$H$5&gt;=1,$H$5&lt;=100,MOD($H$5,1)=0),IF(64&lt;=$H$5,64,""),"")</x:f>
      </x:c>
      <x:c r="B70" s="20" t="str">
        <x:f>IF(A70="","",F69)</x:f>
      </x:c>
      <x:c r="C70" s="20" t="str">
        <x:f>IF(A70="","",MIN(IF($F$5=0,$D$5/$H$5,-PMT($F$5,$H$5,$D$5)),B70+D70))</x:f>
      </x:c>
      <x:c r="D70" s="20" t="str">
        <x:f>IF(A70="","",B70*$F$5)</x:f>
      </x:c>
      <x:c r="E70" s="20" t="str">
        <x:f>IF(A70="","",C70-D70)</x:f>
      </x:c>
      <x:c r="F70" s="20" t="str">
        <x:f>IF(A70="","",MAX(0,B70-E70))</x:f>
      </x:c>
      <x:c r="G70" s="2"/>
      <x:c r="H70" s="2"/>
    </x:row>
    <x:row r="71" ht="25" customHeight="1">
      <x:c r="A71" s="19" t="str">
        <x:f>IF(AND(ISNUMBER($D$5),$D$5&gt;=0,ISNUMBER($F$5),$F$5&gt;=0,$F$5&lt;=1,ISNUMBER($H$5),$H$5&gt;=1,$H$5&lt;=100,MOD($H$5,1)=0),IF(65&lt;=$H$5,65,""),"")</x:f>
      </x:c>
      <x:c r="B71" s="20" t="str">
        <x:f>IF(A71="","",F70)</x:f>
      </x:c>
      <x:c r="C71" s="20" t="str">
        <x:f>IF(A71="","",MIN(IF($F$5=0,$D$5/$H$5,-PMT($F$5,$H$5,$D$5)),B71+D71))</x:f>
      </x:c>
      <x:c r="D71" s="20" t="str">
        <x:f>IF(A71="","",B71*$F$5)</x:f>
      </x:c>
      <x:c r="E71" s="20" t="str">
        <x:f>IF(A71="","",C71-D71)</x:f>
      </x:c>
      <x:c r="F71" s="20" t="str">
        <x:f>IF(A71="","",MAX(0,B71-E71))</x:f>
      </x:c>
      <x:c r="G71" s="2"/>
      <x:c r="H71" s="2"/>
    </x:row>
    <x:row r="72" ht="25" customHeight="1">
      <x:c r="A72" s="19" t="str">
        <x:f>IF(AND(ISNUMBER($D$5),$D$5&gt;=0,ISNUMBER($F$5),$F$5&gt;=0,$F$5&lt;=1,ISNUMBER($H$5),$H$5&gt;=1,$H$5&lt;=100,MOD($H$5,1)=0),IF(66&lt;=$H$5,66,""),"")</x:f>
      </x:c>
      <x:c r="B72" s="20" t="str">
        <x:f>IF(A72="","",F71)</x:f>
      </x:c>
      <x:c r="C72" s="20" t="str">
        <x:f>IF(A72="","",MIN(IF($F$5=0,$D$5/$H$5,-PMT($F$5,$H$5,$D$5)),B72+D72))</x:f>
      </x:c>
      <x:c r="D72" s="20" t="str">
        <x:f>IF(A72="","",B72*$F$5)</x:f>
      </x:c>
      <x:c r="E72" s="20" t="str">
        <x:f>IF(A72="","",C72-D72)</x:f>
      </x:c>
      <x:c r="F72" s="20" t="str">
        <x:f>IF(A72="","",MAX(0,B72-E72))</x:f>
      </x:c>
      <x:c r="G72" s="2"/>
      <x:c r="H72" s="2"/>
    </x:row>
    <x:row r="73" ht="25" customHeight="1">
      <x:c r="A73" s="19" t="str">
        <x:f>IF(AND(ISNUMBER($D$5),$D$5&gt;=0,ISNUMBER($F$5),$F$5&gt;=0,$F$5&lt;=1,ISNUMBER($H$5),$H$5&gt;=1,$H$5&lt;=100,MOD($H$5,1)=0),IF(67&lt;=$H$5,67,""),"")</x:f>
      </x:c>
      <x:c r="B73" s="20" t="str">
        <x:f>IF(A73="","",F72)</x:f>
      </x:c>
      <x:c r="C73" s="20" t="str">
        <x:f>IF(A73="","",MIN(IF($F$5=0,$D$5/$H$5,-PMT($F$5,$H$5,$D$5)),B73+D73))</x:f>
      </x:c>
      <x:c r="D73" s="20" t="str">
        <x:f>IF(A73="","",B73*$F$5)</x:f>
      </x:c>
      <x:c r="E73" s="20" t="str">
        <x:f>IF(A73="","",C73-D73)</x:f>
      </x:c>
      <x:c r="F73" s="20" t="str">
        <x:f>IF(A73="","",MAX(0,B73-E73))</x:f>
      </x:c>
      <x:c r="G73" s="2"/>
      <x:c r="H73" s="2"/>
    </x:row>
    <x:row r="74" ht="25" customHeight="1">
      <x:c r="A74" s="19" t="str">
        <x:f>IF(AND(ISNUMBER($D$5),$D$5&gt;=0,ISNUMBER($F$5),$F$5&gt;=0,$F$5&lt;=1,ISNUMBER($H$5),$H$5&gt;=1,$H$5&lt;=100,MOD($H$5,1)=0),IF(68&lt;=$H$5,68,""),"")</x:f>
      </x:c>
      <x:c r="B74" s="20" t="str">
        <x:f>IF(A74="","",F73)</x:f>
      </x:c>
      <x:c r="C74" s="20" t="str">
        <x:f>IF(A74="","",MIN(IF($F$5=0,$D$5/$H$5,-PMT($F$5,$H$5,$D$5)),B74+D74))</x:f>
      </x:c>
      <x:c r="D74" s="20" t="str">
        <x:f>IF(A74="","",B74*$F$5)</x:f>
      </x:c>
      <x:c r="E74" s="20" t="str">
        <x:f>IF(A74="","",C74-D74)</x:f>
      </x:c>
      <x:c r="F74" s="20" t="str">
        <x:f>IF(A74="","",MAX(0,B74-E74))</x:f>
      </x:c>
      <x:c r="G74" s="2"/>
      <x:c r="H74" s="2"/>
    </x:row>
    <x:row r="75" ht="25" customHeight="1">
      <x:c r="A75" s="19" t="str">
        <x:f>IF(AND(ISNUMBER($D$5),$D$5&gt;=0,ISNUMBER($F$5),$F$5&gt;=0,$F$5&lt;=1,ISNUMBER($H$5),$H$5&gt;=1,$H$5&lt;=100,MOD($H$5,1)=0),IF(69&lt;=$H$5,69,""),"")</x:f>
      </x:c>
      <x:c r="B75" s="20" t="str">
        <x:f>IF(A75="","",F74)</x:f>
      </x:c>
      <x:c r="C75" s="20" t="str">
        <x:f>IF(A75="","",MIN(IF($F$5=0,$D$5/$H$5,-PMT($F$5,$H$5,$D$5)),B75+D75))</x:f>
      </x:c>
      <x:c r="D75" s="20" t="str">
        <x:f>IF(A75="","",B75*$F$5)</x:f>
      </x:c>
      <x:c r="E75" s="20" t="str">
        <x:f>IF(A75="","",C75-D75)</x:f>
      </x:c>
      <x:c r="F75" s="20" t="str">
        <x:f>IF(A75="","",MAX(0,B75-E75))</x:f>
      </x:c>
      <x:c r="G75" s="2"/>
      <x:c r="H75" s="2"/>
    </x:row>
    <x:row r="76" ht="25" customHeight="1">
      <x:c r="A76" s="19" t="str">
        <x:f>IF(AND(ISNUMBER($D$5),$D$5&gt;=0,ISNUMBER($F$5),$F$5&gt;=0,$F$5&lt;=1,ISNUMBER($H$5),$H$5&gt;=1,$H$5&lt;=100,MOD($H$5,1)=0),IF(70&lt;=$H$5,70,""),"")</x:f>
      </x:c>
      <x:c r="B76" s="20" t="str">
        <x:f>IF(A76="","",F75)</x:f>
      </x:c>
      <x:c r="C76" s="20" t="str">
        <x:f>IF(A76="","",MIN(IF($F$5=0,$D$5/$H$5,-PMT($F$5,$H$5,$D$5)),B76+D76))</x:f>
      </x:c>
      <x:c r="D76" s="20" t="str">
        <x:f>IF(A76="","",B76*$F$5)</x:f>
      </x:c>
      <x:c r="E76" s="20" t="str">
        <x:f>IF(A76="","",C76-D76)</x:f>
      </x:c>
      <x:c r="F76" s="20" t="str">
        <x:f>IF(A76="","",MAX(0,B76-E76))</x:f>
      </x:c>
      <x:c r="G76" s="2"/>
      <x:c r="H76" s="2"/>
    </x:row>
    <x:row r="77" ht="25" customHeight="1">
      <x:c r="A77" s="19" t="str">
        <x:f>IF(AND(ISNUMBER($D$5),$D$5&gt;=0,ISNUMBER($F$5),$F$5&gt;=0,$F$5&lt;=1,ISNUMBER($H$5),$H$5&gt;=1,$H$5&lt;=100,MOD($H$5,1)=0),IF(71&lt;=$H$5,71,""),"")</x:f>
      </x:c>
      <x:c r="B77" s="20" t="str">
        <x:f>IF(A77="","",F76)</x:f>
      </x:c>
      <x:c r="C77" s="20" t="str">
        <x:f>IF(A77="","",MIN(IF($F$5=0,$D$5/$H$5,-PMT($F$5,$H$5,$D$5)),B77+D77))</x:f>
      </x:c>
      <x:c r="D77" s="20" t="str">
        <x:f>IF(A77="","",B77*$F$5)</x:f>
      </x:c>
      <x:c r="E77" s="20" t="str">
        <x:f>IF(A77="","",C77-D77)</x:f>
      </x:c>
      <x:c r="F77" s="20" t="str">
        <x:f>IF(A77="","",MAX(0,B77-E77))</x:f>
      </x:c>
      <x:c r="G77" s="2"/>
      <x:c r="H77" s="2"/>
    </x:row>
    <x:row r="78" ht="25" customHeight="1">
      <x:c r="A78" s="19" t="str">
        <x:f>IF(AND(ISNUMBER($D$5),$D$5&gt;=0,ISNUMBER($F$5),$F$5&gt;=0,$F$5&lt;=1,ISNUMBER($H$5),$H$5&gt;=1,$H$5&lt;=100,MOD($H$5,1)=0),IF(72&lt;=$H$5,72,""),"")</x:f>
      </x:c>
      <x:c r="B78" s="20" t="str">
        <x:f>IF(A78="","",F77)</x:f>
      </x:c>
      <x:c r="C78" s="20" t="str">
        <x:f>IF(A78="","",MIN(IF($F$5=0,$D$5/$H$5,-PMT($F$5,$H$5,$D$5)),B78+D78))</x:f>
      </x:c>
      <x:c r="D78" s="20" t="str">
        <x:f>IF(A78="","",B78*$F$5)</x:f>
      </x:c>
      <x:c r="E78" s="20" t="str">
        <x:f>IF(A78="","",C78-D78)</x:f>
      </x:c>
      <x:c r="F78" s="20" t="str">
        <x:f>IF(A78="","",MAX(0,B78-E78))</x:f>
      </x:c>
      <x:c r="G78" s="2"/>
      <x:c r="H78" s="2"/>
    </x:row>
    <x:row r="79" ht="25" customHeight="1">
      <x:c r="A79" s="19" t="str">
        <x:f>IF(AND(ISNUMBER($D$5),$D$5&gt;=0,ISNUMBER($F$5),$F$5&gt;=0,$F$5&lt;=1,ISNUMBER($H$5),$H$5&gt;=1,$H$5&lt;=100,MOD($H$5,1)=0),IF(73&lt;=$H$5,73,""),"")</x:f>
      </x:c>
      <x:c r="B79" s="20" t="str">
        <x:f>IF(A79="","",F78)</x:f>
      </x:c>
      <x:c r="C79" s="20" t="str">
        <x:f>IF(A79="","",MIN(IF($F$5=0,$D$5/$H$5,-PMT($F$5,$H$5,$D$5)),B79+D79))</x:f>
      </x:c>
      <x:c r="D79" s="20" t="str">
        <x:f>IF(A79="","",B79*$F$5)</x:f>
      </x:c>
      <x:c r="E79" s="20" t="str">
        <x:f>IF(A79="","",C79-D79)</x:f>
      </x:c>
      <x:c r="F79" s="20" t="str">
        <x:f>IF(A79="","",MAX(0,B79-E79))</x:f>
      </x:c>
      <x:c r="G79" s="2"/>
      <x:c r="H79" s="2"/>
    </x:row>
    <x:row r="80" ht="25" customHeight="1">
      <x:c r="A80" s="19" t="str">
        <x:f>IF(AND(ISNUMBER($D$5),$D$5&gt;=0,ISNUMBER($F$5),$F$5&gt;=0,$F$5&lt;=1,ISNUMBER($H$5),$H$5&gt;=1,$H$5&lt;=100,MOD($H$5,1)=0),IF(74&lt;=$H$5,74,""),"")</x:f>
      </x:c>
      <x:c r="B80" s="20" t="str">
        <x:f>IF(A80="","",F79)</x:f>
      </x:c>
      <x:c r="C80" s="20" t="str">
        <x:f>IF(A80="","",MIN(IF($F$5=0,$D$5/$H$5,-PMT($F$5,$H$5,$D$5)),B80+D80))</x:f>
      </x:c>
      <x:c r="D80" s="20" t="str">
        <x:f>IF(A80="","",B80*$F$5)</x:f>
      </x:c>
      <x:c r="E80" s="20" t="str">
        <x:f>IF(A80="","",C80-D80)</x:f>
      </x:c>
      <x:c r="F80" s="20" t="str">
        <x:f>IF(A80="","",MAX(0,B80-E80))</x:f>
      </x:c>
      <x:c r="G80" s="2"/>
      <x:c r="H80" s="2"/>
    </x:row>
    <x:row r="81" ht="25" customHeight="1">
      <x:c r="A81" s="19" t="str">
        <x:f>IF(AND(ISNUMBER($D$5),$D$5&gt;=0,ISNUMBER($F$5),$F$5&gt;=0,$F$5&lt;=1,ISNUMBER($H$5),$H$5&gt;=1,$H$5&lt;=100,MOD($H$5,1)=0),IF(75&lt;=$H$5,75,""),"")</x:f>
      </x:c>
      <x:c r="B81" s="20" t="str">
        <x:f>IF(A81="","",F80)</x:f>
      </x:c>
      <x:c r="C81" s="20" t="str">
        <x:f>IF(A81="","",MIN(IF($F$5=0,$D$5/$H$5,-PMT($F$5,$H$5,$D$5)),B81+D81))</x:f>
      </x:c>
      <x:c r="D81" s="20" t="str">
        <x:f>IF(A81="","",B81*$F$5)</x:f>
      </x:c>
      <x:c r="E81" s="20" t="str">
        <x:f>IF(A81="","",C81-D81)</x:f>
      </x:c>
      <x:c r="F81" s="20" t="str">
        <x:f>IF(A81="","",MAX(0,B81-E81))</x:f>
      </x:c>
      <x:c r="G81" s="2"/>
      <x:c r="H81" s="2"/>
    </x:row>
    <x:row r="82" ht="25" customHeight="1">
      <x:c r="A82" s="19" t="str">
        <x:f>IF(AND(ISNUMBER($D$5),$D$5&gt;=0,ISNUMBER($F$5),$F$5&gt;=0,$F$5&lt;=1,ISNUMBER($H$5),$H$5&gt;=1,$H$5&lt;=100,MOD($H$5,1)=0),IF(76&lt;=$H$5,76,""),"")</x:f>
      </x:c>
      <x:c r="B82" s="20" t="str">
        <x:f>IF(A82="","",F81)</x:f>
      </x:c>
      <x:c r="C82" s="20" t="str">
        <x:f>IF(A82="","",MIN(IF($F$5=0,$D$5/$H$5,-PMT($F$5,$H$5,$D$5)),B82+D82))</x:f>
      </x:c>
      <x:c r="D82" s="20" t="str">
        <x:f>IF(A82="","",B82*$F$5)</x:f>
      </x:c>
      <x:c r="E82" s="20" t="str">
        <x:f>IF(A82="","",C82-D82)</x:f>
      </x:c>
      <x:c r="F82" s="20" t="str">
        <x:f>IF(A82="","",MAX(0,B82-E82))</x:f>
      </x:c>
      <x:c r="G82" s="2"/>
      <x:c r="H82" s="2"/>
    </x:row>
    <x:row r="83" ht="25" customHeight="1">
      <x:c r="A83" s="19" t="str">
        <x:f>IF(AND(ISNUMBER($D$5),$D$5&gt;=0,ISNUMBER($F$5),$F$5&gt;=0,$F$5&lt;=1,ISNUMBER($H$5),$H$5&gt;=1,$H$5&lt;=100,MOD($H$5,1)=0),IF(77&lt;=$H$5,77,""),"")</x:f>
      </x:c>
      <x:c r="B83" s="20" t="str">
        <x:f>IF(A83="","",F82)</x:f>
      </x:c>
      <x:c r="C83" s="20" t="str">
        <x:f>IF(A83="","",MIN(IF($F$5=0,$D$5/$H$5,-PMT($F$5,$H$5,$D$5)),B83+D83))</x:f>
      </x:c>
      <x:c r="D83" s="20" t="str">
        <x:f>IF(A83="","",B83*$F$5)</x:f>
      </x:c>
      <x:c r="E83" s="20" t="str">
        <x:f>IF(A83="","",C83-D83)</x:f>
      </x:c>
      <x:c r="F83" s="20" t="str">
        <x:f>IF(A83="","",MAX(0,B83-E83))</x:f>
      </x:c>
      <x:c r="G83" s="2"/>
      <x:c r="H83" s="2"/>
    </x:row>
    <x:row r="84" ht="25" customHeight="1">
      <x:c r="A84" s="19" t="str">
        <x:f>IF(AND(ISNUMBER($D$5),$D$5&gt;=0,ISNUMBER($F$5),$F$5&gt;=0,$F$5&lt;=1,ISNUMBER($H$5),$H$5&gt;=1,$H$5&lt;=100,MOD($H$5,1)=0),IF(78&lt;=$H$5,78,""),"")</x:f>
      </x:c>
      <x:c r="B84" s="20" t="str">
        <x:f>IF(A84="","",F83)</x:f>
      </x:c>
      <x:c r="C84" s="20" t="str">
        <x:f>IF(A84="","",MIN(IF($F$5=0,$D$5/$H$5,-PMT($F$5,$H$5,$D$5)),B84+D84))</x:f>
      </x:c>
      <x:c r="D84" s="20" t="str">
        <x:f>IF(A84="","",B84*$F$5)</x:f>
      </x:c>
      <x:c r="E84" s="20" t="str">
        <x:f>IF(A84="","",C84-D84)</x:f>
      </x:c>
      <x:c r="F84" s="20" t="str">
        <x:f>IF(A84="","",MAX(0,B84-E84))</x:f>
      </x:c>
      <x:c r="G84" s="2"/>
      <x:c r="H84" s="2"/>
    </x:row>
    <x:row r="85" ht="25" customHeight="1">
      <x:c r="A85" s="19" t="str">
        <x:f>IF(AND(ISNUMBER($D$5),$D$5&gt;=0,ISNUMBER($F$5),$F$5&gt;=0,$F$5&lt;=1,ISNUMBER($H$5),$H$5&gt;=1,$H$5&lt;=100,MOD($H$5,1)=0),IF(79&lt;=$H$5,79,""),"")</x:f>
      </x:c>
      <x:c r="B85" s="20" t="str">
        <x:f>IF(A85="","",F84)</x:f>
      </x:c>
      <x:c r="C85" s="20" t="str">
        <x:f>IF(A85="","",MIN(IF($F$5=0,$D$5/$H$5,-PMT($F$5,$H$5,$D$5)),B85+D85))</x:f>
      </x:c>
      <x:c r="D85" s="20" t="str">
        <x:f>IF(A85="","",B85*$F$5)</x:f>
      </x:c>
      <x:c r="E85" s="20" t="str">
        <x:f>IF(A85="","",C85-D85)</x:f>
      </x:c>
      <x:c r="F85" s="20" t="str">
        <x:f>IF(A85="","",MAX(0,B85-E85))</x:f>
      </x:c>
      <x:c r="G85" s="2"/>
      <x:c r="H85" s="2"/>
    </x:row>
    <x:row r="86" ht="25" customHeight="1">
      <x:c r="A86" s="19" t="str">
        <x:f>IF(AND(ISNUMBER($D$5),$D$5&gt;=0,ISNUMBER($F$5),$F$5&gt;=0,$F$5&lt;=1,ISNUMBER($H$5),$H$5&gt;=1,$H$5&lt;=100,MOD($H$5,1)=0),IF(80&lt;=$H$5,80,""),"")</x:f>
      </x:c>
      <x:c r="B86" s="20" t="str">
        <x:f>IF(A86="","",F85)</x:f>
      </x:c>
      <x:c r="C86" s="20" t="str">
        <x:f>IF(A86="","",MIN(IF($F$5=0,$D$5/$H$5,-PMT($F$5,$H$5,$D$5)),B86+D86))</x:f>
      </x:c>
      <x:c r="D86" s="20" t="str">
        <x:f>IF(A86="","",B86*$F$5)</x:f>
      </x:c>
      <x:c r="E86" s="20" t="str">
        <x:f>IF(A86="","",C86-D86)</x:f>
      </x:c>
      <x:c r="F86" s="20" t="str">
        <x:f>IF(A86="","",MAX(0,B86-E86))</x:f>
      </x:c>
      <x:c r="G86" s="2"/>
      <x:c r="H86" s="2"/>
    </x:row>
    <x:row r="87" ht="25" customHeight="1">
      <x:c r="A87" s="19" t="str">
        <x:f>IF(AND(ISNUMBER($D$5),$D$5&gt;=0,ISNUMBER($F$5),$F$5&gt;=0,$F$5&lt;=1,ISNUMBER($H$5),$H$5&gt;=1,$H$5&lt;=100,MOD($H$5,1)=0),IF(81&lt;=$H$5,81,""),"")</x:f>
      </x:c>
      <x:c r="B87" s="20" t="str">
        <x:f>IF(A87="","",F86)</x:f>
      </x:c>
      <x:c r="C87" s="20" t="str">
        <x:f>IF(A87="","",MIN(IF($F$5=0,$D$5/$H$5,-PMT($F$5,$H$5,$D$5)),B87+D87))</x:f>
      </x:c>
      <x:c r="D87" s="20" t="str">
        <x:f>IF(A87="","",B87*$F$5)</x:f>
      </x:c>
      <x:c r="E87" s="20" t="str">
        <x:f>IF(A87="","",C87-D87)</x:f>
      </x:c>
      <x:c r="F87" s="20" t="str">
        <x:f>IF(A87="","",MAX(0,B87-E87))</x:f>
      </x:c>
      <x:c r="G87" s="2"/>
      <x:c r="H87" s="2"/>
    </x:row>
    <x:row r="88" ht="25" customHeight="1">
      <x:c r="A88" s="19" t="str">
        <x:f>IF(AND(ISNUMBER($D$5),$D$5&gt;=0,ISNUMBER($F$5),$F$5&gt;=0,$F$5&lt;=1,ISNUMBER($H$5),$H$5&gt;=1,$H$5&lt;=100,MOD($H$5,1)=0),IF(82&lt;=$H$5,82,""),"")</x:f>
      </x:c>
      <x:c r="B88" s="20" t="str">
        <x:f>IF(A88="","",F87)</x:f>
      </x:c>
      <x:c r="C88" s="20" t="str">
        <x:f>IF(A88="","",MIN(IF($F$5=0,$D$5/$H$5,-PMT($F$5,$H$5,$D$5)),B88+D88))</x:f>
      </x:c>
      <x:c r="D88" s="20" t="str">
        <x:f>IF(A88="","",B88*$F$5)</x:f>
      </x:c>
      <x:c r="E88" s="20" t="str">
        <x:f>IF(A88="","",C88-D88)</x:f>
      </x:c>
      <x:c r="F88" s="20" t="str">
        <x:f>IF(A88="","",MAX(0,B88-E88))</x:f>
      </x:c>
      <x:c r="G88" s="2"/>
      <x:c r="H88" s="2"/>
    </x:row>
    <x:row r="89" ht="25" customHeight="1">
      <x:c r="A89" s="19" t="str">
        <x:f>IF(AND(ISNUMBER($D$5),$D$5&gt;=0,ISNUMBER($F$5),$F$5&gt;=0,$F$5&lt;=1,ISNUMBER($H$5),$H$5&gt;=1,$H$5&lt;=100,MOD($H$5,1)=0),IF(83&lt;=$H$5,83,""),"")</x:f>
      </x:c>
      <x:c r="B89" s="20" t="str">
        <x:f>IF(A89="","",F88)</x:f>
      </x:c>
      <x:c r="C89" s="20" t="str">
        <x:f>IF(A89="","",MIN(IF($F$5=0,$D$5/$H$5,-PMT($F$5,$H$5,$D$5)),B89+D89))</x:f>
      </x:c>
      <x:c r="D89" s="20" t="str">
        <x:f>IF(A89="","",B89*$F$5)</x:f>
      </x:c>
      <x:c r="E89" s="20" t="str">
        <x:f>IF(A89="","",C89-D89)</x:f>
      </x:c>
      <x:c r="F89" s="20" t="str">
        <x:f>IF(A89="","",MAX(0,B89-E89))</x:f>
      </x:c>
      <x:c r="G89" s="2"/>
      <x:c r="H89" s="2"/>
    </x:row>
    <x:row r="90" ht="25" customHeight="1">
      <x:c r="A90" s="19" t="str">
        <x:f>IF(AND(ISNUMBER($D$5),$D$5&gt;=0,ISNUMBER($F$5),$F$5&gt;=0,$F$5&lt;=1,ISNUMBER($H$5),$H$5&gt;=1,$H$5&lt;=100,MOD($H$5,1)=0),IF(84&lt;=$H$5,84,""),"")</x:f>
      </x:c>
      <x:c r="B90" s="20" t="str">
        <x:f>IF(A90="","",F89)</x:f>
      </x:c>
      <x:c r="C90" s="20" t="str">
        <x:f>IF(A90="","",MIN(IF($F$5=0,$D$5/$H$5,-PMT($F$5,$H$5,$D$5)),B90+D90))</x:f>
      </x:c>
      <x:c r="D90" s="20" t="str">
        <x:f>IF(A90="","",B90*$F$5)</x:f>
      </x:c>
      <x:c r="E90" s="20" t="str">
        <x:f>IF(A90="","",C90-D90)</x:f>
      </x:c>
      <x:c r="F90" s="20" t="str">
        <x:f>IF(A90="","",MAX(0,B90-E90))</x:f>
      </x:c>
      <x:c r="G90" s="2"/>
      <x:c r="H90" s="2"/>
    </x:row>
    <x:row r="91" ht="25" customHeight="1">
      <x:c r="A91" s="19" t="str">
        <x:f>IF(AND(ISNUMBER($D$5),$D$5&gt;=0,ISNUMBER($F$5),$F$5&gt;=0,$F$5&lt;=1,ISNUMBER($H$5),$H$5&gt;=1,$H$5&lt;=100,MOD($H$5,1)=0),IF(85&lt;=$H$5,85,""),"")</x:f>
      </x:c>
      <x:c r="B91" s="20" t="str">
        <x:f>IF(A91="","",F90)</x:f>
      </x:c>
      <x:c r="C91" s="20" t="str">
        <x:f>IF(A91="","",MIN(IF($F$5=0,$D$5/$H$5,-PMT($F$5,$H$5,$D$5)),B91+D91))</x:f>
      </x:c>
      <x:c r="D91" s="20" t="str">
        <x:f>IF(A91="","",B91*$F$5)</x:f>
      </x:c>
      <x:c r="E91" s="20" t="str">
        <x:f>IF(A91="","",C91-D91)</x:f>
      </x:c>
      <x:c r="F91" s="20" t="str">
        <x:f>IF(A91="","",MAX(0,B91-E91))</x:f>
      </x:c>
      <x:c r="G91" s="2"/>
      <x:c r="H91" s="2"/>
    </x:row>
    <x:row r="92" ht="25" customHeight="1">
      <x:c r="A92" s="19" t="str">
        <x:f>IF(AND(ISNUMBER($D$5),$D$5&gt;=0,ISNUMBER($F$5),$F$5&gt;=0,$F$5&lt;=1,ISNUMBER($H$5),$H$5&gt;=1,$H$5&lt;=100,MOD($H$5,1)=0),IF(86&lt;=$H$5,86,""),"")</x:f>
      </x:c>
      <x:c r="B92" s="20" t="str">
        <x:f>IF(A92="","",F91)</x:f>
      </x:c>
      <x:c r="C92" s="20" t="str">
        <x:f>IF(A92="","",MIN(IF($F$5=0,$D$5/$H$5,-PMT($F$5,$H$5,$D$5)),B92+D92))</x:f>
      </x:c>
      <x:c r="D92" s="20" t="str">
        <x:f>IF(A92="","",B92*$F$5)</x:f>
      </x:c>
      <x:c r="E92" s="20" t="str">
        <x:f>IF(A92="","",C92-D92)</x:f>
      </x:c>
      <x:c r="F92" s="20" t="str">
        <x:f>IF(A92="","",MAX(0,B92-E92))</x:f>
      </x:c>
      <x:c r="G92" s="2"/>
      <x:c r="H92" s="2"/>
    </x:row>
    <x:row r="93" ht="25" customHeight="1">
      <x:c r="A93" s="19" t="str">
        <x:f>IF(AND(ISNUMBER($D$5),$D$5&gt;=0,ISNUMBER($F$5),$F$5&gt;=0,$F$5&lt;=1,ISNUMBER($H$5),$H$5&gt;=1,$H$5&lt;=100,MOD($H$5,1)=0),IF(87&lt;=$H$5,87,""),"")</x:f>
      </x:c>
      <x:c r="B93" s="20" t="str">
        <x:f>IF(A93="","",F92)</x:f>
      </x:c>
      <x:c r="C93" s="20" t="str">
        <x:f>IF(A93="","",MIN(IF($F$5=0,$D$5/$H$5,-PMT($F$5,$H$5,$D$5)),B93+D93))</x:f>
      </x:c>
      <x:c r="D93" s="20" t="str">
        <x:f>IF(A93="","",B93*$F$5)</x:f>
      </x:c>
      <x:c r="E93" s="20" t="str">
        <x:f>IF(A93="","",C93-D93)</x:f>
      </x:c>
      <x:c r="F93" s="20" t="str">
        <x:f>IF(A93="","",MAX(0,B93-E93))</x:f>
      </x:c>
      <x:c r="G93" s="2"/>
      <x:c r="H93" s="2"/>
    </x:row>
    <x:row r="94" ht="25" customHeight="1">
      <x:c r="A94" s="19" t="str">
        <x:f>IF(AND(ISNUMBER($D$5),$D$5&gt;=0,ISNUMBER($F$5),$F$5&gt;=0,$F$5&lt;=1,ISNUMBER($H$5),$H$5&gt;=1,$H$5&lt;=100,MOD($H$5,1)=0),IF(88&lt;=$H$5,88,""),"")</x:f>
      </x:c>
      <x:c r="B94" s="20" t="str">
        <x:f>IF(A94="","",F93)</x:f>
      </x:c>
      <x:c r="C94" s="20" t="str">
        <x:f>IF(A94="","",MIN(IF($F$5=0,$D$5/$H$5,-PMT($F$5,$H$5,$D$5)),B94+D94))</x:f>
      </x:c>
      <x:c r="D94" s="20" t="str">
        <x:f>IF(A94="","",B94*$F$5)</x:f>
      </x:c>
      <x:c r="E94" s="20" t="str">
        <x:f>IF(A94="","",C94-D94)</x:f>
      </x:c>
      <x:c r="F94" s="20" t="str">
        <x:f>IF(A94="","",MAX(0,B94-E94))</x:f>
      </x:c>
      <x:c r="G94" s="2"/>
      <x:c r="H94" s="2"/>
    </x:row>
    <x:row r="95" ht="25" customHeight="1">
      <x:c r="A95" s="19" t="str">
        <x:f>IF(AND(ISNUMBER($D$5),$D$5&gt;=0,ISNUMBER($F$5),$F$5&gt;=0,$F$5&lt;=1,ISNUMBER($H$5),$H$5&gt;=1,$H$5&lt;=100,MOD($H$5,1)=0),IF(89&lt;=$H$5,89,""),"")</x:f>
      </x:c>
      <x:c r="B95" s="20" t="str">
        <x:f>IF(A95="","",F94)</x:f>
      </x:c>
      <x:c r="C95" s="20" t="str">
        <x:f>IF(A95="","",MIN(IF($F$5=0,$D$5/$H$5,-PMT($F$5,$H$5,$D$5)),B95+D95))</x:f>
      </x:c>
      <x:c r="D95" s="20" t="str">
        <x:f>IF(A95="","",B95*$F$5)</x:f>
      </x:c>
      <x:c r="E95" s="20" t="str">
        <x:f>IF(A95="","",C95-D95)</x:f>
      </x:c>
      <x:c r="F95" s="20" t="str">
        <x:f>IF(A95="","",MAX(0,B95-E95))</x:f>
      </x:c>
      <x:c r="G95" s="2"/>
      <x:c r="H95" s="2"/>
    </x:row>
    <x:row r="96" ht="25" customHeight="1">
      <x:c r="A96" s="19" t="str">
        <x:f>IF(AND(ISNUMBER($D$5),$D$5&gt;=0,ISNUMBER($F$5),$F$5&gt;=0,$F$5&lt;=1,ISNUMBER($H$5),$H$5&gt;=1,$H$5&lt;=100,MOD($H$5,1)=0),IF(90&lt;=$H$5,90,""),"")</x:f>
      </x:c>
      <x:c r="B96" s="20" t="str">
        <x:f>IF(A96="","",F95)</x:f>
      </x:c>
      <x:c r="C96" s="20" t="str">
        <x:f>IF(A96="","",MIN(IF($F$5=0,$D$5/$H$5,-PMT($F$5,$H$5,$D$5)),B96+D96))</x:f>
      </x:c>
      <x:c r="D96" s="20" t="str">
        <x:f>IF(A96="","",B96*$F$5)</x:f>
      </x:c>
      <x:c r="E96" s="20" t="str">
        <x:f>IF(A96="","",C96-D96)</x:f>
      </x:c>
      <x:c r="F96" s="20" t="str">
        <x:f>IF(A96="","",MAX(0,B96-E96))</x:f>
      </x:c>
      <x:c r="G96" s="2"/>
      <x:c r="H96" s="2"/>
    </x:row>
    <x:row r="97" ht="25" customHeight="1">
      <x:c r="A97" s="19" t="str">
        <x:f>IF(AND(ISNUMBER($D$5),$D$5&gt;=0,ISNUMBER($F$5),$F$5&gt;=0,$F$5&lt;=1,ISNUMBER($H$5),$H$5&gt;=1,$H$5&lt;=100,MOD($H$5,1)=0),IF(91&lt;=$H$5,91,""),"")</x:f>
      </x:c>
      <x:c r="B97" s="20" t="str">
        <x:f>IF(A97="","",F96)</x:f>
      </x:c>
      <x:c r="C97" s="20" t="str">
        <x:f>IF(A97="","",MIN(IF($F$5=0,$D$5/$H$5,-PMT($F$5,$H$5,$D$5)),B97+D97))</x:f>
      </x:c>
      <x:c r="D97" s="20" t="str">
        <x:f>IF(A97="","",B97*$F$5)</x:f>
      </x:c>
      <x:c r="E97" s="20" t="str">
        <x:f>IF(A97="","",C97-D97)</x:f>
      </x:c>
      <x:c r="F97" s="20" t="str">
        <x:f>IF(A97="","",MAX(0,B97-E97))</x:f>
      </x:c>
      <x:c r="G97" s="2"/>
      <x:c r="H97" s="2"/>
    </x:row>
    <x:row r="98" ht="25" customHeight="1">
      <x:c r="A98" s="19" t="str">
        <x:f>IF(AND(ISNUMBER($D$5),$D$5&gt;=0,ISNUMBER($F$5),$F$5&gt;=0,$F$5&lt;=1,ISNUMBER($H$5),$H$5&gt;=1,$H$5&lt;=100,MOD($H$5,1)=0),IF(92&lt;=$H$5,92,""),"")</x:f>
      </x:c>
      <x:c r="B98" s="20" t="str">
        <x:f>IF(A98="","",F97)</x:f>
      </x:c>
      <x:c r="C98" s="20" t="str">
        <x:f>IF(A98="","",MIN(IF($F$5=0,$D$5/$H$5,-PMT($F$5,$H$5,$D$5)),B98+D98))</x:f>
      </x:c>
      <x:c r="D98" s="20" t="str">
        <x:f>IF(A98="","",B98*$F$5)</x:f>
      </x:c>
      <x:c r="E98" s="20" t="str">
        <x:f>IF(A98="","",C98-D98)</x:f>
      </x:c>
      <x:c r="F98" s="20" t="str">
        <x:f>IF(A98="","",MAX(0,B98-E98))</x:f>
      </x:c>
      <x:c r="G98" s="2"/>
      <x:c r="H98" s="2"/>
    </x:row>
    <x:row r="99" ht="25" customHeight="1">
      <x:c r="A99" s="19" t="str">
        <x:f>IF(AND(ISNUMBER($D$5),$D$5&gt;=0,ISNUMBER($F$5),$F$5&gt;=0,$F$5&lt;=1,ISNUMBER($H$5),$H$5&gt;=1,$H$5&lt;=100,MOD($H$5,1)=0),IF(93&lt;=$H$5,93,""),"")</x:f>
      </x:c>
      <x:c r="B99" s="20" t="str">
        <x:f>IF(A99="","",F98)</x:f>
      </x:c>
      <x:c r="C99" s="20" t="str">
        <x:f>IF(A99="","",MIN(IF($F$5=0,$D$5/$H$5,-PMT($F$5,$H$5,$D$5)),B99+D99))</x:f>
      </x:c>
      <x:c r="D99" s="20" t="str">
        <x:f>IF(A99="","",B99*$F$5)</x:f>
      </x:c>
      <x:c r="E99" s="20" t="str">
        <x:f>IF(A99="","",C99-D99)</x:f>
      </x:c>
      <x:c r="F99" s="20" t="str">
        <x:f>IF(A99="","",MAX(0,B99-E99))</x:f>
      </x:c>
      <x:c r="G99" s="2"/>
      <x:c r="H99" s="2"/>
    </x:row>
    <x:row r="100" ht="25" customHeight="1">
      <x:c r="A100" s="19" t="str">
        <x:f>IF(AND(ISNUMBER($D$5),$D$5&gt;=0,ISNUMBER($F$5),$F$5&gt;=0,$F$5&lt;=1,ISNUMBER($H$5),$H$5&gt;=1,$H$5&lt;=100,MOD($H$5,1)=0),IF(94&lt;=$H$5,94,""),"")</x:f>
      </x:c>
      <x:c r="B100" s="20" t="str">
        <x:f>IF(A100="","",F99)</x:f>
      </x:c>
      <x:c r="C100" s="20" t="str">
        <x:f>IF(A100="","",MIN(IF($F$5=0,$D$5/$H$5,-PMT($F$5,$H$5,$D$5)),B100+D100))</x:f>
      </x:c>
      <x:c r="D100" s="20" t="str">
        <x:f>IF(A100="","",B100*$F$5)</x:f>
      </x:c>
      <x:c r="E100" s="20" t="str">
        <x:f>IF(A100="","",C100-D100)</x:f>
      </x:c>
      <x:c r="F100" s="20" t="str">
        <x:f>IF(A100="","",MAX(0,B100-E100))</x:f>
      </x:c>
      <x:c r="G100" s="2"/>
      <x:c r="H100" s="2"/>
    </x:row>
    <x:row r="101" ht="25" customHeight="1">
      <x:c r="A101" s="19" t="str">
        <x:f>IF(AND(ISNUMBER($D$5),$D$5&gt;=0,ISNUMBER($F$5),$F$5&gt;=0,$F$5&lt;=1,ISNUMBER($H$5),$H$5&gt;=1,$H$5&lt;=100,MOD($H$5,1)=0),IF(95&lt;=$H$5,95,""),"")</x:f>
      </x:c>
      <x:c r="B101" s="20" t="str">
        <x:f>IF(A101="","",F100)</x:f>
      </x:c>
      <x:c r="C101" s="20" t="str">
        <x:f>IF(A101="","",MIN(IF($F$5=0,$D$5/$H$5,-PMT($F$5,$H$5,$D$5)),B101+D101))</x:f>
      </x:c>
      <x:c r="D101" s="20" t="str">
        <x:f>IF(A101="","",B101*$F$5)</x:f>
      </x:c>
      <x:c r="E101" s="20" t="str">
        <x:f>IF(A101="","",C101-D101)</x:f>
      </x:c>
      <x:c r="F101" s="20" t="str">
        <x:f>IF(A101="","",MAX(0,B101-E101))</x:f>
      </x:c>
      <x:c r="G101" s="2"/>
      <x:c r="H101" s="2"/>
    </x:row>
    <x:row r="102" ht="25" customHeight="1">
      <x:c r="A102" s="19" t="str">
        <x:f>IF(AND(ISNUMBER($D$5),$D$5&gt;=0,ISNUMBER($F$5),$F$5&gt;=0,$F$5&lt;=1,ISNUMBER($H$5),$H$5&gt;=1,$H$5&lt;=100,MOD($H$5,1)=0),IF(96&lt;=$H$5,96,""),"")</x:f>
      </x:c>
      <x:c r="B102" s="20" t="str">
        <x:f>IF(A102="","",F101)</x:f>
      </x:c>
      <x:c r="C102" s="20" t="str">
        <x:f>IF(A102="","",MIN(IF($F$5=0,$D$5/$H$5,-PMT($F$5,$H$5,$D$5)),B102+D102))</x:f>
      </x:c>
      <x:c r="D102" s="20" t="str">
        <x:f>IF(A102="","",B102*$F$5)</x:f>
      </x:c>
      <x:c r="E102" s="20" t="str">
        <x:f>IF(A102="","",C102-D102)</x:f>
      </x:c>
      <x:c r="F102" s="20" t="str">
        <x:f>IF(A102="","",MAX(0,B102-E102))</x:f>
      </x:c>
      <x:c r="G102" s="2"/>
      <x:c r="H102" s="2"/>
    </x:row>
    <x:row r="103" ht="25" customHeight="1">
      <x:c r="A103" s="19" t="str">
        <x:f>IF(AND(ISNUMBER($D$5),$D$5&gt;=0,ISNUMBER($F$5),$F$5&gt;=0,$F$5&lt;=1,ISNUMBER($H$5),$H$5&gt;=1,$H$5&lt;=100,MOD($H$5,1)=0),IF(97&lt;=$H$5,97,""),"")</x:f>
      </x:c>
      <x:c r="B103" s="20" t="str">
        <x:f>IF(A103="","",F102)</x:f>
      </x:c>
      <x:c r="C103" s="20" t="str">
        <x:f>IF(A103="","",MIN(IF($F$5=0,$D$5/$H$5,-PMT($F$5,$H$5,$D$5)),B103+D103))</x:f>
      </x:c>
      <x:c r="D103" s="20" t="str">
        <x:f>IF(A103="","",B103*$F$5)</x:f>
      </x:c>
      <x:c r="E103" s="20" t="str">
        <x:f>IF(A103="","",C103-D103)</x:f>
      </x:c>
      <x:c r="F103" s="20" t="str">
        <x:f>IF(A103="","",MAX(0,B103-E103))</x:f>
      </x:c>
      <x:c r="G103" s="2"/>
      <x:c r="H103" s="2"/>
    </x:row>
    <x:row r="104" ht="25" customHeight="1">
      <x:c r="A104" s="19" t="str">
        <x:f>IF(AND(ISNUMBER($D$5),$D$5&gt;=0,ISNUMBER($F$5),$F$5&gt;=0,$F$5&lt;=1,ISNUMBER($H$5),$H$5&gt;=1,$H$5&lt;=100,MOD($H$5,1)=0),IF(98&lt;=$H$5,98,""),"")</x:f>
      </x:c>
      <x:c r="B104" s="20" t="str">
        <x:f>IF(A104="","",F103)</x:f>
      </x:c>
      <x:c r="C104" s="20" t="str">
        <x:f>IF(A104="","",MIN(IF($F$5=0,$D$5/$H$5,-PMT($F$5,$H$5,$D$5)),B104+D104))</x:f>
      </x:c>
      <x:c r="D104" s="20" t="str">
        <x:f>IF(A104="","",B104*$F$5)</x:f>
      </x:c>
      <x:c r="E104" s="20" t="str">
        <x:f>IF(A104="","",C104-D104)</x:f>
      </x:c>
      <x:c r="F104" s="20" t="str">
        <x:f>IF(A104="","",MAX(0,B104-E104))</x:f>
      </x:c>
      <x:c r="G104" s="2"/>
      <x:c r="H104" s="2"/>
    </x:row>
    <x:row r="105" ht="25" customHeight="1">
      <x:c r="A105" s="19" t="str">
        <x:f>IF(AND(ISNUMBER($D$5),$D$5&gt;=0,ISNUMBER($F$5),$F$5&gt;=0,$F$5&lt;=1,ISNUMBER($H$5),$H$5&gt;=1,$H$5&lt;=100,MOD($H$5,1)=0),IF(99&lt;=$H$5,99,""),"")</x:f>
      </x:c>
      <x:c r="B105" s="20" t="str">
        <x:f>IF(A105="","",F104)</x:f>
      </x:c>
      <x:c r="C105" s="20" t="str">
        <x:f>IF(A105="","",MIN(IF($F$5=0,$D$5/$H$5,-PMT($F$5,$H$5,$D$5)),B105+D105))</x:f>
      </x:c>
      <x:c r="D105" s="20" t="str">
        <x:f>IF(A105="","",B105*$F$5)</x:f>
      </x:c>
      <x:c r="E105" s="20" t="str">
        <x:f>IF(A105="","",C105-D105)</x:f>
      </x:c>
      <x:c r="F105" s="20" t="str">
        <x:f>IF(A105="","",MAX(0,B105-E105))</x:f>
      </x:c>
      <x:c r="G105" s="2"/>
      <x:c r="H105" s="2"/>
    </x:row>
    <x:row r="106" ht="25" customHeight="1">
      <x:c r="A106" s="19" t="str">
        <x:f>IF(AND(ISNUMBER($D$5),$D$5&gt;=0,ISNUMBER($F$5),$F$5&gt;=0,$F$5&lt;=1,ISNUMBER($H$5),$H$5&gt;=1,$H$5&lt;=100,MOD($H$5,1)=0),IF(100&lt;=$H$5,100,""),"")</x:f>
      </x:c>
      <x:c r="B106" s="20" t="str">
        <x:f>IF(A106="","",F105)</x:f>
      </x:c>
      <x:c r="C106" s="20" t="str">
        <x:f>IF(A106="","",MIN(IF($F$5=0,$D$5/$H$5,-PMT($F$5,$H$5,$D$5)),B106+D106))</x:f>
      </x:c>
      <x:c r="D106" s="20" t="str">
        <x:f>IF(A106="","",B106*$F$5)</x:f>
      </x:c>
      <x:c r="E106" s="20" t="str">
        <x:f>IF(A106="","",C106-D106)</x:f>
      </x:c>
      <x:c r="F106" s="20" t="str">
        <x:f>IF(A106="","",MAX(0,B106-E106))</x:f>
      </x:c>
      <x:c r="G106" s="2"/>
      <x:c r="H106" s="2"/>
    </x:row>
    <x:row r="107" ht="25" customHeight="1">
      <x:c r="A107" s="15"/>
      <x:c r="B107" s="15"/>
      <x:c r="C107" s="15"/>
      <x:c r="D107" s="15"/>
      <x:c r="E107" s="15"/>
      <x:c r="F107" s="15"/>
      <x:c r="G107" s="2"/>
      <x:c r="H107" s="2"/>
    </x:row>
    <x:row r="108">
      <x:c r="A108" s="2" t="str">
        <x:v>Eingabeprüfung</x:v>
      </x:c>
      <x:c r="B108" s="2"/>
      <x:c r="C108" s="21" t="str">
        <x:f>IF(AND(ISNUMBER($D$5),$D$5&gt;=0,ISNUMBER($F$5),$F$5&gt;=0,$F$5&lt;=1,ISNUMBER($H$5),$H$5&gt;=1,$H$5&lt;=100,MOD($H$5,1)=0),"Erfasst","Darlehen / Zins / Jahre prüfen")</x:f>
        <x:v>Erfasst</x:v>
      </x:c>
      <x:c r="D108" s="2"/>
      <x:c r="E108" s="2"/>
      <x:c r="F108" s="2"/>
      <x:c r="G108" s="2"/>
      <x:c r="H108" s="2"/>
    </x:row>
    <x:row r="109">
      <x:c r="A109" s="22" t="str">
        <x:v>Berechnung: konstante Jahresrate, jährlicher Zins, Zahlung am Jahresende.</x:v>
      </x:c>
      <x:c r="B109" s="22"/>
      <x:c r="C109" s="22"/>
      <x:c r="D109" s="22"/>
      <x:c r="E109" s="22"/>
      <x:c r="F109" s="22"/>
      <x:c r="G109" s="22"/>
      <x:c r="H109" s="22"/>
    </x:row>
    <x:row r="110" ht="30" customHeight="1">
      <x:c r="A110" s="23" t="str">
        <x:v>Excelvorlage.de – kostenlose Vorlagen</x:v>
      </x:c>
      <x:c r="B110" s="17"/>
      <x:c r="C110" s="17"/>
      <x:c r="D110" s="17"/>
      <x:c r="E110" s="24" t="str">
        <x:v>Anleitung: Annuitätendarlehen</x:v>
      </x:c>
      <x:c r="F110" s="17"/>
      <x:c r="G110" s="17"/>
      <x:c r="H110" s="17"/>
    </x:row>
  </x:sheetData>
  <x:mergeCells>
    <x:mergeCell ref="A1:B1"/>
    <x:mergeCell ref="A2:H2"/>
    <x:mergeCell ref="A3:H3"/>
    <x:mergeCell ref="A4:H4"/>
    <x:mergeCell ref="A110:D110"/>
    <x:mergeCell ref="E110:H110"/>
    <x:mergeCell ref="A109:H109"/>
  </x:mergeCells>
  <x:hyperlinks>
    <x:hyperlink xmlns:ns1="http://schemas.openxmlformats.org/officeDocument/2006/relationships" ref="A110" ns1:id="rIdEv1"/>
    <x:hyperlink xmlns:ns2="http://schemas.openxmlformats.org/officeDocument/2006/relationships" ref="E110" ns2:id="rIdEv2"/>
  </x:hyperlinks>
  <x:pageMargins left="0.7" right="0.7" top="0.75" bottom="0.75" header="0.3" footer="0.3"/>
  <x:drawing xmlns:r="http://schemas.openxmlformats.org/officeDocument/2006/relationships" r:id="R735735cede1c45ac"/>
</x:worksheet>
</file>