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80576d77c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gebnis" sheetId="1" r:id="R3e6d6eef3f2e45b0"/>
    <x:sheet xmlns:r="http://schemas.openxmlformats.org/officeDocument/2006/relationships" name="Fälle" sheetId="2" r:id="R5c4a6193f4ee439b"/>
    <x:sheet xmlns:r="http://schemas.openxmlformats.org/officeDocument/2006/relationships" name="Ereignistabelle" sheetId="3" r:id="R45a395a93e33438f"/>
    <x:sheet xmlns:r="http://schemas.openxmlformats.org/officeDocument/2006/relationships" name="Treppenkurve" sheetId="4" r:id="R7a86d3b708204d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e8ee142664b05" /><Relationship Type="http://schemas.openxmlformats.org/officeDocument/2006/relationships/theme" Target="/xl/theme/theme1.xml" Id="R8d306a7c92ed4675" /><Relationship Type="http://schemas.openxmlformats.org/officeDocument/2006/relationships/sharedStrings" Target="/xl/sharedStrings.xml" Id="R1611c30d73454534" /><Relationship Type="http://schemas.openxmlformats.org/officeDocument/2006/relationships/worksheet" Target="/xl/worksheets/sheet1.xml" Id="R3e6d6eef3f2e45b0" /><Relationship Type="http://schemas.openxmlformats.org/officeDocument/2006/relationships/worksheet" Target="/xl/worksheets/sheet2.xml" Id="R5c4a6193f4ee439b" /><Relationship Type="http://schemas.openxmlformats.org/officeDocument/2006/relationships/worksheet" Target="/xl/worksheets/sheet3.xml" Id="R45a395a93e33438f" /><Relationship Type="http://schemas.openxmlformats.org/officeDocument/2006/relationships/worksheet" Target="/xl/worksheets/sheet4.xml" Id="R7a86d3b708204de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6a1db44a0a54a8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e3f7bfc0195410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1e881e62715497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62002b5ed53240de" /><Relationship Type="http://schemas.openxmlformats.org/officeDocument/2006/relationships/chart" Target="/xl/drawings/charts/chart1.xml" Id="Ra3482ca11f8b497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Kaplan-Meier: technische Laufzeiten</a:t>
            </a:r>
          </a:p>
        </c:rich>
      </c:tx>
      <c:overlay val="0"/>
    </c:title>
    <c:plotArea>
      <c:scatterChart>
        <c:scatterStyle val="lineMarker"/>
        <c:varyColors val="0"/>
        <c:ser>
          <c:idx val="0"/>
          <c:order val="0"/>
          <c:tx>
            <c:v>Überleben S(t)</c:v>
          </c:tx>
          <c:spPr>
            <a:ln xmlns:a="http://schemas.openxmlformats.org/drawingml/2006/main" w="19050">
              <a:solidFill>
                <a:srgbClr val="174D35"/>
              </a:solidFill>
            </a:ln>
          </c:spPr>
          <c:xVal>
            <c:numRef>
              <c:f>'Treppenkurve'!$A$7:$A$107</c:f>
              <c:numCache>
                <c:formatCode>General</c:formatCode>
                <c:ptCount val="0"/>
              </c:numCache>
            </c:numRef>
          </c:xVal>
          <c:yVal>
            <c:numRef>
              <c:f>'Treppenkurve'!$B$7:$B$107</c:f>
              <c:numCache>
                <c:formatCode>0.0000%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Überleben S(t)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Laufzeit Stunden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f453f31c-ad5f-4066-86b9-7328c5b730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a1db44a0a54a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7760fcc1-5758-4535-8e0e-11dd621edb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3f7bfc019541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0407ca9f-c525-437c-84e4-b51ab7ddcbb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e881e6271549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twoCellAnchor>
    <xdr:from>
      <xdr:col>4</xdr:col>
      <xdr:colOff>0</xdr:colOff>
      <xdr:row>5</xdr:row>
      <xdr:rowOff>0</xdr:rowOff>
    </xdr:from>
    <xdr:to>
      <xdr:col>17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482ca11f8b4974"/>
        </a:graphicData>
      </a:graphic>
    </xdr:graphicFrame>
    <xdr:clientData/>
  </xdr:twoCellAnchor>
  <xdr:oneCellAnchor>
    <xdr:from>
      <xdr:col>2</xdr:col>
      <xdr:colOff>114300</xdr:colOff>
      <xdr:row>0</xdr:row>
      <xdr:rowOff>0</xdr:rowOff>
    </xdr:from>
    <xdr:ext cx="3200400" cy="504825"/>
    <xdr:pic>
      <xdr:nvPicPr>
        <xdr:cNvPr id="2" name="709c8ab5-37f4-4093-b5ab-9a7023d1e3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002b5ed53240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2130fd2d5773456c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kaplan-meier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0b7e710bb28e4c54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kaplan-meier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cdc7599e404e4fdb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kaplan-meier/" TargetMode="External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drawing" Target="/xl/drawings/drawing4.xml" Id="Rbd2c8486a6384bcd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kaplan-meier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31" hidden="0" customWidth="1"/>
    <x:col min="4" max="4" width="29" hidden="0" customWidth="1"/>
    <x:col min="5" max="5" width="27" hidden="0" customWidth="1"/>
    <x:col min="6" max="6" width="29" hidden="0" customWidth="1"/>
  </x:cols>
  <x:sheetData>
    <x:row r="1" ht="53" customHeight="1">
      <x:c r="A1" s="4" t="str">
        <x:v>Kaplan-Meier-Auswertung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Technische Laufzeiten in Stunden. 50 Fälle, Status1=Ausfall,0=rechtszensiert. Jede ID einmal. Keine verzögerten Eintritte. Unabhängige Zensierung fachlich prüfen; keine klinische Entscheidungshilfe.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 / Kennzahl</x:v>
      </x:c>
      <x:c r="B6" s="12" t="str">
        <x:v>Eingabe / Wert</x:v>
      </x:c>
      <x:c r="C6" s="12" t="str">
        <x:v>Einheit / Bedeutung</x:v>
      </x:c>
      <x:c r="D6" s="12" t="str">
        <x:v>Datenprüfung</x:v>
      </x:c>
      <x:c r="E6" s="12" t="str">
        <x:v>Ergebnis</x:v>
      </x:c>
      <x:c r="F6" s="12" t="str">
        <x:v>Hinweis</x:v>
      </x:c>
    </x:row>
    <x:row r="7" ht="23" customHeight="1">
      <x:c r="A7" s="9" t="str">
        <x:v>Unabhängige Zensierung?</x:v>
      </x:c>
      <x:c r="B7" s="9" t="str">
        <x:v>Ja</x:v>
      </x:c>
      <x:c r="C7" s="9"/>
      <x:c r="D7" s="9" t="str">
        <x:v>Gültige Fälle</x:v>
      </x:c>
      <x:c r="E7" s="14" t="n">
        <x:f>COUNTIF(Fälle!E7:E56,"gültig")</x:f>
        <x:v>8</x:v>
      </x:c>
      <x:c r="F7" s="9"/>
    </x:row>
    <x:row r="8" ht="23" customHeight="1">
      <x:c r="A8" s="9" t="str">
        <x:v>Abfragezeit t</x:v>
      </x:c>
      <x:c r="B8" s="9" t="n">
        <x:v>700</x:v>
      </x:c>
      <x:c r="C8" s="9" t="str">
        <x:v>Stunden, maximal beobachtet</x:v>
      </x:c>
      <x:c r="D8" s="9" t="str">
        <x:v>Fehlerhafte Fallzeilen</x:v>
      </x:c>
      <x:c r="E8" s="14" t="n">
        <x:f>COUNTIF(Fälle!E7:E56,"Eingaben prüfen")+COUNTIF(Fälle!E7:E56,"ID doppelt")</x:f>
        <x:v>0</x:v>
      </x:c>
      <x:c r="F8" s="9"/>
    </x:row>
    <x:row r="9" ht="23" customHeight="1">
      <x:c r="A9" s="9"/>
      <x:c r="B9" s="9"/>
      <x:c r="C9" s="9"/>
      <x:c r="D9" s="9" t="str">
        <x:v>Modell-/Eingabestatus</x:v>
      </x:c>
      <x:c r="E9" s="14" t="str">
        <x:f>IF(OR(E7=0,E8&gt;0,B7&lt;&gt;"Ja"),"Modell/Eingaben prüfen","gültig")</x:f>
        <x:v>gültig</x:v>
      </x:c>
      <x:c r="F9" s="9"/>
    </x:row>
    <x:row r="10" ht="23" customHeight="1">
      <x:c r="A10" s="9"/>
      <x:c r="B10" s="9"/>
      <x:c r="C10" s="9"/>
      <x:c r="D10" s="9" t="str">
        <x:v>Letzte Beobachtung</x:v>
      </x:c>
      <x:c r="E10" s="14" t="n">
        <x:f>IF(E9="gültig",MAX(Fälle!B7:B56),"")</x:f>
        <x:v>1200</x:v>
      </x:c>
      <x:c r="F10" s="9"/>
    </x:row>
    <x:row r="11" ht="23" customHeight="1">
      <x:c r="A11" s="9"/>
      <x:c r="B11" s="9"/>
      <x:c r="C11" s="9"/>
      <x:c r="D11" s="9"/>
      <x:c r="E11" s="14"/>
      <x:c r="F11" s="9"/>
    </x:row>
    <x:row r="12" ht="23" customHeight="1">
      <x:c r="A12" s="9"/>
      <x:c r="B12" s="9"/>
      <x:c r="C12" s="9"/>
      <x:c r="D12" s="9" t="str">
        <x:v>Ausfälle insgesamt</x:v>
      </x:c>
      <x:c r="E12" s="14" t="n">
        <x:f>IF(E9="gültig",COUNTIF(Fälle!C7:C56,1),"")</x:f>
        <x:v>4</x:v>
      </x:c>
      <x:c r="F12" s="9"/>
    </x:row>
    <x:row r="13" ht="23" customHeight="1">
      <x:c r="A13" s="9"/>
      <x:c r="B13" s="9"/>
      <x:c r="C13" s="9"/>
      <x:c r="D13" s="9" t="str">
        <x:v>Rechtszensiert</x:v>
      </x:c>
      <x:c r="E13" s="14" t="n">
        <x:f>IF(E9="gültig",COUNTIFS(Fälle!C7:C56,0,Fälle!E7:E56,"gültig"),"")</x:f>
        <x:v>4</x:v>
      </x:c>
      <x:c r="F13" s="9"/>
    </x:row>
    <x:row r="14" ht="23" customHeight="1">
      <x:c r="A14" s="9"/>
      <x:c r="B14" s="9"/>
      <x:c r="C14" s="9"/>
      <x:c r="D14" s="9"/>
      <x:c r="E14" s="14"/>
      <x:c r="F14" s="9"/>
    </x:row>
    <x:row r="15" ht="23" customHeight="1">
      <x:c r="A15" s="9"/>
      <x:c r="B15" s="9"/>
      <x:c r="C15" s="9"/>
      <x:c r="D15" s="9" t="str">
        <x:v>Median Laufzeit</x:v>
      </x:c>
      <x:c r="E15" s="14" t="n">
        <x:f>IF(E9&lt;&gt;"gültig","Modell/Eingaben prüfen",IF(COUNT(Ereignistabelle!G7:G56)=0,"nicht schätzbar",MIN(Ereignistabelle!G7:G56)))</x:f>
        <x:v>700</x:v>
      </x:c>
      <x:c r="F15" s="9"/>
    </x:row>
    <x:row r="16" ht="23" customHeight="1">
      <x:c r="A16" s="9"/>
      <x:c r="B16" s="9"/>
      <x:c r="C16" s="9"/>
      <x:c r="D16" s="9"/>
      <x:c r="E16" s="14"/>
      <x:c r="F16" s="9"/>
    </x:row>
    <x:row r="17" ht="23" customHeight="1">
      <x:c r="A17" s="9"/>
      <x:c r="B17" s="9"/>
      <x:c r="C17" s="9"/>
      <x:c r="D17" s="9" t="str">
        <x:v>S(t) zur Abfragezeit</x:v>
      </x:c>
      <x:c r="E17" s="15" t="n">
        <x:f>IF(E9&lt;&gt;"gültig","Modell/Eingaben prüfen",IF(NOT(ISNUMBER(B8)),"Abfragezeit prüfen",IF(OR(B8&lt;0,B8&gt;E10),"außerhalb Beobachtung",IF(MAX(Ereignistabelle!H7:H56)=0,1,INDEX(Ereignistabelle!F7:F56,MAX(Ereignistabelle!H7:H56))))))</x:f>
        <x:v>0.4000000000000001</x:v>
      </x:c>
      <x:c r="F17" s="9"/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42" customHeight="1">
      <x:c r="A20" s="18" t="str">
        <x:v>S(t) = Produkt aller (1−d_j/n_j) bis t. n_j zählt noch beobachtete Einheiten unmittelbar vor t. Ausfälle bei t werden gemeinsam gezählt; Zensierungen bei t werden erst danach entfernt.</x:v>
      </x:c>
      <x:c r="B20" s="18"/>
      <x:c r="C20" s="18"/>
      <x:c r="D20" s="18"/>
      <x:c r="E20" s="18"/>
      <x:c r="F20" s="18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8" t="str">
        <x:v>Median = erste Zeit mit S(t)≤0,5. Ohne Erreichen dieser Schwelle nicht schätzbar. Die Abfrage wird außerhalb0 bis letzte Beobachtung gesperrt; kein Fortsetzen der Kurve in die Zukunft.</x:v>
      </x:c>
      <x:c r="B22" s="18"/>
      <x:c r="C22" s="18"/>
      <x:c r="D22" s="18"/>
      <x:c r="E22" s="18"/>
      <x:c r="F22" s="18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8" t="str">
        <x:v>Voraussetzungen: unabhängige Einheiten, gemeinsamer Zeitursprung und nicht informative Rechtszensierung. Kein Logrank-Test, keine konkurrierenden Risiken, keine Intervallzensierung oder verzögerten Eintritte.</x:v>
      </x:c>
      <x:c r="B24" s="18"/>
      <x:c r="C24" s="18"/>
      <x:c r="D24" s="18"/>
      <x:c r="E24" s="18"/>
      <x:c r="F24" s="18"/>
    </x:row>
    <x:row r="25" ht="23" customHeight="1">
      <x:c r="A25" s="9"/>
      <x:c r="B25" s="9"/>
      <x:c r="C25" s="9"/>
      <x:c r="D25" s="9"/>
      <x:c r="E25" s="9"/>
      <x:c r="F25" s="9"/>
    </x:row>
    <x:row r="26" ht="42" customHeight="1">
      <x:c r="A26" s="18" t="str">
        <x:v>Technisches Lehrbeispiel; kein klinisches Prognoseinstrument. Keine Konfidenzintervalle, keine kausalen Aussagen. Datenqualität und Zensierungsgründe unabhängig bewerten.</x:v>
      </x:c>
      <x:c r="B26" s="18"/>
      <x:c r="C26" s="18"/>
      <x:c r="D26" s="18"/>
      <x:c r="E26" s="18"/>
      <x:c r="F26" s="18"/>
    </x:row>
    <x:row r="27" ht="23" customHeight="1">
      <x:c r="A27" s="9"/>
      <x:c r="B27" s="9"/>
      <x:c r="C27" s="9"/>
      <x:c r="D27" s="9"/>
      <x:c r="E27" s="9"/>
      <x:c r="F27" s="9"/>
    </x:row>
    <x:row r="28" ht="42" customHeight="1">
      <x:c r="A28" s="18" t="str">
        <x:v>Quelle: NIST/SEMATECH e-Handbook8.2.1.5 Kaplan-Meier. Eigene Zusammenfassung bei Zeitbindungen. https://www.itl.nist.gov/div898/handbook/apr/section2/apr215.htm</x:v>
      </x:c>
      <x:c r="B28" s="18"/>
      <x:c r="C28" s="18"/>
      <x:c r="D28" s="18"/>
      <x:c r="E28" s="18"/>
      <x:c r="F28" s="18"/>
    </x:row>
    <x:row r="29" ht="23" customHeight="1">
      <x:c r="A29" s="9"/>
      <x:c r="B29" s="9"/>
      <x:c r="C29" s="9"/>
      <x:c r="D29" s="9"/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0:F20"/>
    <x:mergeCell ref="A22:F22"/>
    <x:mergeCell ref="A24:F24"/>
    <x:mergeCell ref="A26:F26"/>
    <x:mergeCell ref="A28:F28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2130fd2d5773456c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6" hidden="0" customWidth="1"/>
    <x:col min="4" max="4" width="29" hidden="0" customWidth="1"/>
    <x:col min="5" max="5" width="27" hidden="0" customWidth="1"/>
    <x:col min="6" max="6" width="29" hidden="0" customWidth="1"/>
  </x:cols>
  <x:sheetData>
    <x:row r="1" ht="53" customHeight="1">
      <x:c r="A1" s="4" t="str">
        <x:v>Kaplan-Meier: Fälle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Bis zu50 unabhängig beobachtete Einheiten. Leere Zeilen bleiben frei. Unvollständige Zeilen und doppelte IDs sperren die Auswertung. Laufzeit0 ist zulässig; Status0 ist keine Null-Laufzeit.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Eindeutige Fall-ID</x:v>
      </x:c>
      <x:c r="B6" s="12" t="str">
        <x:v>Laufzeit Stunden</x:v>
      </x:c>
      <x:c r="C6" s="12" t="str">
        <x:v>Status 1 / 0</x:v>
      </x:c>
      <x:c r="D6" s="12" t="str">
        <x:v>Gültige Zeit (Hilfe)</x:v>
      </x:c>
      <x:c r="E6" s="12" t="str">
        <x:v>Prüfung</x:v>
      </x:c>
      <x:c r="F6" s="12" t="str">
        <x:v>Notiz</x:v>
      </x:c>
    </x:row>
    <x:row r="7" ht="23" customHeight="1">
      <x:c r="A7" s="9" t="str">
        <x:v>FIKTIV-001</x:v>
      </x:c>
      <x:c r="B7" s="9" t="n">
        <x:v>100</x:v>
      </x:c>
      <x:c r="C7" s="9" t="n">
        <x:v>1</x:v>
      </x:c>
      <x:c r="D7" s="14" t="n">
        <x:f>IF(E7="gültig",B7,0)</x:f>
        <x:v>100</x:v>
      </x:c>
      <x:c r="E7" s="14" t="str">
        <x:f>IF(COUNTA(A7:C7)=0,"",IF(OR(A7="",COUNT(B7:C7)&lt;&gt;2),"Eingaben prüfen",IF(COUNTIF($A$7:$A$56,A7)&gt;1,"ID doppelt",IF(OR(B7&lt;0,AND(C7&lt;&gt;0,C7&lt;&gt;1)),"Eingaben prüfen","gültig"))))</x:f>
        <x:v>gültig</x:v>
      </x:c>
      <x:c r="F7" s="9"/>
    </x:row>
    <x:row r="8" ht="23" customHeight="1">
      <x:c r="A8" s="9" t="str">
        <x:v>FIKTIV-002</x:v>
      </x:c>
      <x:c r="B8" s="9" t="n">
        <x:v>200</x:v>
      </x:c>
      <x:c r="C8" s="9" t="n">
        <x:v>1</x:v>
      </x:c>
      <x:c r="D8" s="14" t="n">
        <x:f>IF(E8="gültig",B8,0)</x:f>
        <x:v>200</x:v>
      </x:c>
      <x:c r="E8" s="14" t="str">
        <x:f>IF(COUNTA(A8:C8)=0,"",IF(OR(A8="",COUNT(B8:C8)&lt;&gt;2),"Eingaben prüfen",IF(COUNTIF($A$7:$A$56,A8)&gt;1,"ID doppelt",IF(OR(B8&lt;0,AND(C8&lt;&gt;0,C8&lt;&gt;1)),"Eingaben prüfen","gültig"))))</x:f>
        <x:v>gültig</x:v>
      </x:c>
      <x:c r="F8" s="9"/>
    </x:row>
    <x:row r="9" ht="23" customHeight="1">
      <x:c r="A9" s="9" t="str">
        <x:v>FIKTIV-003</x:v>
      </x:c>
      <x:c r="B9" s="9" t="n">
        <x:v>200</x:v>
      </x:c>
      <x:c r="C9" s="9" t="n">
        <x:v>0</x:v>
      </x:c>
      <x:c r="D9" s="14" t="n">
        <x:f>IF(E9="gültig",B9,0)</x:f>
        <x:v>200</x:v>
      </x:c>
      <x:c r="E9" s="14" t="str">
        <x:f>IF(COUNTA(A9:C9)=0,"",IF(OR(A9="",COUNT(B9:C9)&lt;&gt;2),"Eingaben prüfen",IF(COUNTIF($A$7:$A$56,A9)&gt;1,"ID doppelt",IF(OR(B9&lt;0,AND(C9&lt;&gt;0,C9&lt;&gt;1)),"Eingaben prüfen","gültig"))))</x:f>
        <x:v>gültig</x:v>
      </x:c>
      <x:c r="F9" s="9"/>
    </x:row>
    <x:row r="10" ht="23" customHeight="1">
      <x:c r="A10" s="9" t="str">
        <x:v>FIKTIV-004</x:v>
      </x:c>
      <x:c r="B10" s="9" t="n">
        <x:v>400</x:v>
      </x:c>
      <x:c r="C10" s="9" t="n">
        <x:v>1</x:v>
      </x:c>
      <x:c r="D10" s="14" t="n">
        <x:f>IF(E10="gültig",B10,0)</x:f>
        <x:v>400</x:v>
      </x:c>
      <x:c r="E10" s="14" t="str">
        <x:f>IF(COUNTA(A10:C10)=0,"",IF(OR(A10="",COUNT(B10:C10)&lt;&gt;2),"Eingaben prüfen",IF(COUNTIF($A$7:$A$56,A10)&gt;1,"ID doppelt",IF(OR(B10&lt;0,AND(C10&lt;&gt;0,C10&lt;&gt;1)),"Eingaben prüfen","gültig"))))</x:f>
        <x:v>gültig</x:v>
      </x:c>
      <x:c r="F10" s="9"/>
    </x:row>
    <x:row r="11" ht="23" customHeight="1">
      <x:c r="A11" s="9" t="str">
        <x:v>FIKTIV-005</x:v>
      </x:c>
      <x:c r="B11" s="9" t="n">
        <x:v>500</x:v>
      </x:c>
      <x:c r="C11" s="9" t="n">
        <x:v>0</x:v>
      </x:c>
      <x:c r="D11" s="14" t="n">
        <x:f>IF(E11="gültig",B11,0)</x:f>
        <x:v>500</x:v>
      </x:c>
      <x:c r="E11" s="14" t="str">
        <x:f>IF(COUNTA(A11:C11)=0,"",IF(OR(A11="",COUNT(B11:C11)&lt;&gt;2),"Eingaben prüfen",IF(COUNTIF($A$7:$A$56,A11)&gt;1,"ID doppelt",IF(OR(B11&lt;0,AND(C11&lt;&gt;0,C11&lt;&gt;1)),"Eingaben prüfen","gültig"))))</x:f>
        <x:v>gültig</x:v>
      </x:c>
      <x:c r="F11" s="9"/>
    </x:row>
    <x:row r="12" ht="23" customHeight="1">
      <x:c r="A12" s="9" t="str">
        <x:v>FIKTIV-006</x:v>
      </x:c>
      <x:c r="B12" s="9" t="n">
        <x:v>700</x:v>
      </x:c>
      <x:c r="C12" s="9" t="n">
        <x:v>1</x:v>
      </x:c>
      <x:c r="D12" s="14" t="n">
        <x:f>IF(E12="gültig",B12,0)</x:f>
        <x:v>700</x:v>
      </x:c>
      <x:c r="E12" s="14" t="str">
        <x:f>IF(COUNTA(A12:C12)=0,"",IF(OR(A12="",COUNT(B12:C12)&lt;&gt;2),"Eingaben prüfen",IF(COUNTIF($A$7:$A$56,A12)&gt;1,"ID doppelt",IF(OR(B12&lt;0,AND(C12&lt;&gt;0,C12&lt;&gt;1)),"Eingaben prüfen","gültig"))))</x:f>
        <x:v>gültig</x:v>
      </x:c>
      <x:c r="F12" s="9"/>
    </x:row>
    <x:row r="13" ht="23" customHeight="1">
      <x:c r="A13" s="9" t="str">
        <x:v>FIKTIV-007</x:v>
      </x:c>
      <x:c r="B13" s="9" t="n">
        <x:v>900</x:v>
      </x:c>
      <x:c r="C13" s="9" t="n">
        <x:v>0</x:v>
      </x:c>
      <x:c r="D13" s="14" t="n">
        <x:f>IF(E13="gültig",B13,0)</x:f>
        <x:v>900</x:v>
      </x:c>
      <x:c r="E13" s="14" t="str">
        <x:f>IF(COUNTA(A13:C13)=0,"",IF(OR(A13="",COUNT(B13:C13)&lt;&gt;2),"Eingaben prüfen",IF(COUNTIF($A$7:$A$56,A13)&gt;1,"ID doppelt",IF(OR(B13&lt;0,AND(C13&lt;&gt;0,C13&lt;&gt;1)),"Eingaben prüfen","gültig"))))</x:f>
        <x:v>gültig</x:v>
      </x:c>
      <x:c r="F13" s="9"/>
    </x:row>
    <x:row r="14" ht="23" customHeight="1">
      <x:c r="A14" s="9" t="str">
        <x:v>FIKTIV-008</x:v>
      </x:c>
      <x:c r="B14" s="9" t="n">
        <x:v>1200</x:v>
      </x:c>
      <x:c r="C14" s="9" t="n">
        <x:v>0</x:v>
      </x:c>
      <x:c r="D14" s="14" t="n">
        <x:f>IF(E14="gültig",B14,0)</x:f>
        <x:v>1200</x:v>
      </x:c>
      <x:c r="E14" s="14" t="str">
        <x:f>IF(COUNTA(A14:C14)=0,"",IF(OR(A14="",COUNT(B14:C14)&lt;&gt;2),"Eingaben prüfen",IF(COUNTIF($A$7:$A$56,A14)&gt;1,"ID doppelt",IF(OR(B14&lt;0,AND(C14&lt;&gt;0,C14&lt;&gt;1)),"Eingaben prüfen","gültig"))))</x:f>
        <x:v>gültig</x:v>
      </x:c>
      <x:c r="F14" s="9"/>
    </x:row>
    <x:row r="15" ht="23" customHeight="1">
      <x:c r="A15" s="9"/>
      <x:c r="B15" s="9"/>
      <x:c r="C15" s="9"/>
      <x:c r="D15" s="14" t="n">
        <x:f>IF(E15="gültig",B15,0)</x:f>
        <x:v>0</x:v>
      </x:c>
      <x:c r="E15" s="14" t="str">
        <x:f>IF(COUNTA(A15:C15)=0,"",IF(OR(A15="",COUNT(B15:C15)&lt;&gt;2),"Eingaben prüfen",IF(COUNTIF($A$7:$A$56,A15)&gt;1,"ID doppelt",IF(OR(B15&lt;0,AND(C15&lt;&gt;0,C15&lt;&gt;1)),"Eingaben prüfen","gültig"))))</x:f>
      </x:c>
      <x:c r="F15" s="9"/>
    </x:row>
    <x:row r="16" ht="23" customHeight="1">
      <x:c r="A16" s="9"/>
      <x:c r="B16" s="9"/>
      <x:c r="C16" s="9"/>
      <x:c r="D16" s="14" t="n">
        <x:f>IF(E16="gültig",B16,0)</x:f>
        <x:v>0</x:v>
      </x:c>
      <x:c r="E16" s="14" t="str">
        <x:f>IF(COUNTA(A16:C16)=0,"",IF(OR(A16="",COUNT(B16:C16)&lt;&gt;2),"Eingaben prüfen",IF(COUNTIF($A$7:$A$56,A16)&gt;1,"ID doppelt",IF(OR(B16&lt;0,AND(C16&lt;&gt;0,C16&lt;&gt;1)),"Eingaben prüfen","gültig"))))</x:f>
      </x:c>
      <x:c r="F16" s="9"/>
    </x:row>
    <x:row r="17" ht="23" customHeight="1">
      <x:c r="A17" s="9"/>
      <x:c r="B17" s="9"/>
      <x:c r="C17" s="9"/>
      <x:c r="D17" s="14" t="n">
        <x:f>IF(E17="gültig",B17,0)</x:f>
        <x:v>0</x:v>
      </x:c>
      <x:c r="E17" s="14" t="str">
        <x:f>IF(COUNTA(A17:C17)=0,"",IF(OR(A17="",COUNT(B17:C17)&lt;&gt;2),"Eingaben prüfen",IF(COUNTIF($A$7:$A$56,A17)&gt;1,"ID doppelt",IF(OR(B17&lt;0,AND(C17&lt;&gt;0,C17&lt;&gt;1)),"Eingaben prüfen","gültig"))))</x:f>
      </x:c>
      <x:c r="F17" s="9"/>
    </x:row>
    <x:row r="18" ht="23" customHeight="1">
      <x:c r="A18" s="9"/>
      <x:c r="B18" s="9"/>
      <x:c r="C18" s="9"/>
      <x:c r="D18" s="14" t="n">
        <x:f>IF(E18="gültig",B18,0)</x:f>
        <x:v>0</x:v>
      </x:c>
      <x:c r="E18" s="14" t="str">
        <x:f>IF(COUNTA(A18:C18)=0,"",IF(OR(A18="",COUNT(B18:C18)&lt;&gt;2),"Eingaben prüfen",IF(COUNTIF($A$7:$A$56,A18)&gt;1,"ID doppelt",IF(OR(B18&lt;0,AND(C18&lt;&gt;0,C18&lt;&gt;1)),"Eingaben prüfen","gültig"))))</x:f>
      </x:c>
      <x:c r="F18" s="9"/>
    </x:row>
    <x:row r="19" ht="23" customHeight="1">
      <x:c r="A19" s="9"/>
      <x:c r="B19" s="9"/>
      <x:c r="C19" s="9"/>
      <x:c r="D19" s="14" t="n">
        <x:f>IF(E19="gültig",B19,0)</x:f>
        <x:v>0</x:v>
      </x:c>
      <x:c r="E19" s="14" t="str">
        <x:f>IF(COUNTA(A19:C19)=0,"",IF(OR(A19="",COUNT(B19:C19)&lt;&gt;2),"Eingaben prüfen",IF(COUNTIF($A$7:$A$56,A19)&gt;1,"ID doppelt",IF(OR(B19&lt;0,AND(C19&lt;&gt;0,C19&lt;&gt;1)),"Eingaben prüfen","gültig"))))</x:f>
      </x:c>
      <x:c r="F19" s="9"/>
    </x:row>
    <x:row r="20" ht="23" customHeight="1">
      <x:c r="A20" s="9"/>
      <x:c r="B20" s="9"/>
      <x:c r="C20" s="9"/>
      <x:c r="D20" s="14" t="n">
        <x:f>IF(E20="gültig",B20,0)</x:f>
        <x:v>0</x:v>
      </x:c>
      <x:c r="E20" s="14" t="str">
        <x:f>IF(COUNTA(A20:C20)=0,"",IF(OR(A20="",COUNT(B20:C20)&lt;&gt;2),"Eingaben prüfen",IF(COUNTIF($A$7:$A$56,A20)&gt;1,"ID doppelt",IF(OR(B20&lt;0,AND(C20&lt;&gt;0,C20&lt;&gt;1)),"Eingaben prüfen","gültig"))))</x:f>
      </x:c>
      <x:c r="F20" s="9"/>
    </x:row>
    <x:row r="21" ht="23" customHeight="1">
      <x:c r="A21" s="9"/>
      <x:c r="B21" s="9"/>
      <x:c r="C21" s="9"/>
      <x:c r="D21" s="14" t="n">
        <x:f>IF(E21="gültig",B21,0)</x:f>
        <x:v>0</x:v>
      </x:c>
      <x:c r="E21" s="14" t="str">
        <x:f>IF(COUNTA(A21:C21)=0,"",IF(OR(A21="",COUNT(B21:C21)&lt;&gt;2),"Eingaben prüfen",IF(COUNTIF($A$7:$A$56,A21)&gt;1,"ID doppelt",IF(OR(B21&lt;0,AND(C21&lt;&gt;0,C21&lt;&gt;1)),"Eingaben prüfen","gültig"))))</x:f>
      </x:c>
      <x:c r="F21" s="9"/>
    </x:row>
    <x:row r="22" ht="23" customHeight="1">
      <x:c r="A22" s="9"/>
      <x:c r="B22" s="9"/>
      <x:c r="C22" s="9"/>
      <x:c r="D22" s="14" t="n">
        <x:f>IF(E22="gültig",B22,0)</x:f>
        <x:v>0</x:v>
      </x:c>
      <x:c r="E22" s="14" t="str">
        <x:f>IF(COUNTA(A22:C22)=0,"",IF(OR(A22="",COUNT(B22:C22)&lt;&gt;2),"Eingaben prüfen",IF(COUNTIF($A$7:$A$56,A22)&gt;1,"ID doppelt",IF(OR(B22&lt;0,AND(C22&lt;&gt;0,C22&lt;&gt;1)),"Eingaben prüfen","gültig"))))</x:f>
      </x:c>
      <x:c r="F22" s="9"/>
    </x:row>
    <x:row r="23" ht="23" customHeight="1">
      <x:c r="A23" s="9"/>
      <x:c r="B23" s="9"/>
      <x:c r="C23" s="9"/>
      <x:c r="D23" s="14" t="n">
        <x:f>IF(E23="gültig",B23,0)</x:f>
        <x:v>0</x:v>
      </x:c>
      <x:c r="E23" s="14" t="str">
        <x:f>IF(COUNTA(A23:C23)=0,"",IF(OR(A23="",COUNT(B23:C23)&lt;&gt;2),"Eingaben prüfen",IF(COUNTIF($A$7:$A$56,A23)&gt;1,"ID doppelt",IF(OR(B23&lt;0,AND(C23&lt;&gt;0,C23&lt;&gt;1)),"Eingaben prüfen","gültig"))))</x:f>
      </x:c>
      <x:c r="F23" s="9"/>
    </x:row>
    <x:row r="24" ht="23" customHeight="1">
      <x:c r="A24" s="9"/>
      <x:c r="B24" s="9"/>
      <x:c r="C24" s="9"/>
      <x:c r="D24" s="14" t="n">
        <x:f>IF(E24="gültig",B24,0)</x:f>
        <x:v>0</x:v>
      </x:c>
      <x:c r="E24" s="14" t="str">
        <x:f>IF(COUNTA(A24:C24)=0,"",IF(OR(A24="",COUNT(B24:C24)&lt;&gt;2),"Eingaben prüfen",IF(COUNTIF($A$7:$A$56,A24)&gt;1,"ID doppelt",IF(OR(B24&lt;0,AND(C24&lt;&gt;0,C24&lt;&gt;1)),"Eingaben prüfen","gültig"))))</x:f>
      </x:c>
      <x:c r="F24" s="9"/>
    </x:row>
    <x:row r="25" ht="23" customHeight="1">
      <x:c r="A25" s="9"/>
      <x:c r="B25" s="9"/>
      <x:c r="C25" s="9"/>
      <x:c r="D25" s="14" t="n">
        <x:f>IF(E25="gültig",B25,0)</x:f>
        <x:v>0</x:v>
      </x:c>
      <x:c r="E25" s="14" t="str">
        <x:f>IF(COUNTA(A25:C25)=0,"",IF(OR(A25="",COUNT(B25:C25)&lt;&gt;2),"Eingaben prüfen",IF(COUNTIF($A$7:$A$56,A25)&gt;1,"ID doppelt",IF(OR(B25&lt;0,AND(C25&lt;&gt;0,C25&lt;&gt;1)),"Eingaben prüfen","gültig"))))</x:f>
      </x:c>
      <x:c r="F25" s="9"/>
    </x:row>
    <x:row r="26" ht="23" customHeight="1">
      <x:c r="A26" s="9"/>
      <x:c r="B26" s="9"/>
      <x:c r="C26" s="9"/>
      <x:c r="D26" s="14" t="n">
        <x:f>IF(E26="gültig",B26,0)</x:f>
        <x:v>0</x:v>
      </x:c>
      <x:c r="E26" s="14" t="str">
        <x:f>IF(COUNTA(A26:C26)=0,"",IF(OR(A26="",COUNT(B26:C26)&lt;&gt;2),"Eingaben prüfen",IF(COUNTIF($A$7:$A$56,A26)&gt;1,"ID doppelt",IF(OR(B26&lt;0,AND(C26&lt;&gt;0,C26&lt;&gt;1)),"Eingaben prüfen","gültig"))))</x:f>
      </x:c>
      <x:c r="F26" s="9"/>
    </x:row>
    <x:row r="27" ht="23" customHeight="1">
      <x:c r="A27" s="9"/>
      <x:c r="B27" s="9"/>
      <x:c r="C27" s="9"/>
      <x:c r="D27" s="14" t="n">
        <x:f>IF(E27="gültig",B27,0)</x:f>
        <x:v>0</x:v>
      </x:c>
      <x:c r="E27" s="14" t="str">
        <x:f>IF(COUNTA(A27:C27)=0,"",IF(OR(A27="",COUNT(B27:C27)&lt;&gt;2),"Eingaben prüfen",IF(COUNTIF($A$7:$A$56,A27)&gt;1,"ID doppelt",IF(OR(B27&lt;0,AND(C27&lt;&gt;0,C27&lt;&gt;1)),"Eingaben prüfen","gültig"))))</x:f>
      </x:c>
      <x:c r="F27" s="9"/>
    </x:row>
    <x:row r="28" ht="23" customHeight="1">
      <x:c r="A28" s="9"/>
      <x:c r="B28" s="9"/>
      <x:c r="C28" s="9"/>
      <x:c r="D28" s="14" t="n">
        <x:f>IF(E28="gültig",B28,0)</x:f>
        <x:v>0</x:v>
      </x:c>
      <x:c r="E28" s="14" t="str">
        <x:f>IF(COUNTA(A28:C28)=0,"",IF(OR(A28="",COUNT(B28:C28)&lt;&gt;2),"Eingaben prüfen",IF(COUNTIF($A$7:$A$56,A28)&gt;1,"ID doppelt",IF(OR(B28&lt;0,AND(C28&lt;&gt;0,C28&lt;&gt;1)),"Eingaben prüfen","gültig"))))</x:f>
      </x:c>
      <x:c r="F28" s="9"/>
    </x:row>
    <x:row r="29" ht="23" customHeight="1">
      <x:c r="A29" s="9"/>
      <x:c r="B29" s="9"/>
      <x:c r="C29" s="9"/>
      <x:c r="D29" s="14" t="n">
        <x:f>IF(E29="gültig",B29,0)</x:f>
        <x:v>0</x:v>
      </x:c>
      <x:c r="E29" s="14" t="str">
        <x:f>IF(COUNTA(A29:C29)=0,"",IF(OR(A29="",COUNT(B29:C29)&lt;&gt;2),"Eingaben prüfen",IF(COUNTIF($A$7:$A$56,A29)&gt;1,"ID doppelt",IF(OR(B29&lt;0,AND(C29&lt;&gt;0,C29&lt;&gt;1)),"Eingaben prüfen","gültig"))))</x:f>
      </x:c>
      <x:c r="F29" s="9"/>
    </x:row>
    <x:row r="30" ht="23" customHeight="1">
      <x:c r="A30" s="9"/>
      <x:c r="B30" s="9"/>
      <x:c r="C30" s="9"/>
      <x:c r="D30" s="14" t="n">
        <x:f>IF(E30="gültig",B30,0)</x:f>
        <x:v>0</x:v>
      </x:c>
      <x:c r="E30" s="14" t="str">
        <x:f>IF(COUNTA(A30:C30)=0,"",IF(OR(A30="",COUNT(B30:C30)&lt;&gt;2),"Eingaben prüfen",IF(COUNTIF($A$7:$A$56,A30)&gt;1,"ID doppelt",IF(OR(B30&lt;0,AND(C30&lt;&gt;0,C30&lt;&gt;1)),"Eingaben prüfen","gültig"))))</x:f>
      </x:c>
      <x:c r="F30" s="9"/>
    </x:row>
    <x:row r="31" ht="23" customHeight="1">
      <x:c r="A31" s="9"/>
      <x:c r="B31" s="9"/>
      <x:c r="C31" s="9"/>
      <x:c r="D31" s="14" t="n">
        <x:f>IF(E31="gültig",B31,0)</x:f>
        <x:v>0</x:v>
      </x:c>
      <x:c r="E31" s="14" t="str">
        <x:f>IF(COUNTA(A31:C31)=0,"",IF(OR(A31="",COUNT(B31:C31)&lt;&gt;2),"Eingaben prüfen",IF(COUNTIF($A$7:$A$56,A31)&gt;1,"ID doppelt",IF(OR(B31&lt;0,AND(C31&lt;&gt;0,C31&lt;&gt;1)),"Eingaben prüfen","gültig"))))</x:f>
      </x:c>
      <x:c r="F31" s="9"/>
    </x:row>
    <x:row r="32" ht="23" customHeight="1">
      <x:c r="A32" s="9"/>
      <x:c r="B32" s="9"/>
      <x:c r="C32" s="9"/>
      <x:c r="D32" s="14" t="n">
        <x:f>IF(E32="gültig",B32,0)</x:f>
        <x:v>0</x:v>
      </x:c>
      <x:c r="E32" s="14" t="str">
        <x:f>IF(COUNTA(A32:C32)=0,"",IF(OR(A32="",COUNT(B32:C32)&lt;&gt;2),"Eingaben prüfen",IF(COUNTIF($A$7:$A$56,A32)&gt;1,"ID doppelt",IF(OR(B32&lt;0,AND(C32&lt;&gt;0,C32&lt;&gt;1)),"Eingaben prüfen","gültig"))))</x:f>
      </x:c>
      <x:c r="F32" s="9"/>
    </x:row>
    <x:row r="33" ht="23" customHeight="1">
      <x:c r="A33" s="9"/>
      <x:c r="B33" s="9"/>
      <x:c r="C33" s="9"/>
      <x:c r="D33" s="14" t="n">
        <x:f>IF(E33="gültig",B33,0)</x:f>
        <x:v>0</x:v>
      </x:c>
      <x:c r="E33" s="14" t="str">
        <x:f>IF(COUNTA(A33:C33)=0,"",IF(OR(A33="",COUNT(B33:C33)&lt;&gt;2),"Eingaben prüfen",IF(COUNTIF($A$7:$A$56,A33)&gt;1,"ID doppelt",IF(OR(B33&lt;0,AND(C33&lt;&gt;0,C33&lt;&gt;1)),"Eingaben prüfen","gültig"))))</x:f>
      </x:c>
      <x:c r="F33" s="9"/>
    </x:row>
    <x:row r="34" ht="23" customHeight="1">
      <x:c r="A34" s="9"/>
      <x:c r="B34" s="9"/>
      <x:c r="C34" s="9"/>
      <x:c r="D34" s="14" t="n">
        <x:f>IF(E34="gültig",B34,0)</x:f>
        <x:v>0</x:v>
      </x:c>
      <x:c r="E34" s="14" t="str">
        <x:f>IF(COUNTA(A34:C34)=0,"",IF(OR(A34="",COUNT(B34:C34)&lt;&gt;2),"Eingaben prüfen",IF(COUNTIF($A$7:$A$56,A34)&gt;1,"ID doppelt",IF(OR(B34&lt;0,AND(C34&lt;&gt;0,C34&lt;&gt;1)),"Eingaben prüfen","gültig"))))</x:f>
      </x:c>
      <x:c r="F34" s="9"/>
    </x:row>
    <x:row r="35" ht="23" customHeight="1">
      <x:c r="A35" s="9"/>
      <x:c r="B35" s="9"/>
      <x:c r="C35" s="9"/>
      <x:c r="D35" s="14" t="n">
        <x:f>IF(E35="gültig",B35,0)</x:f>
        <x:v>0</x:v>
      </x:c>
      <x:c r="E35" s="14" t="str">
        <x:f>IF(COUNTA(A35:C35)=0,"",IF(OR(A35="",COUNT(B35:C35)&lt;&gt;2),"Eingaben prüfen",IF(COUNTIF($A$7:$A$56,A35)&gt;1,"ID doppelt",IF(OR(B35&lt;0,AND(C35&lt;&gt;0,C35&lt;&gt;1)),"Eingaben prüfen","gültig"))))</x:f>
      </x:c>
      <x:c r="F35" s="9"/>
    </x:row>
    <x:row r="36" ht="23" customHeight="1">
      <x:c r="A36" s="9"/>
      <x:c r="B36" s="9"/>
      <x:c r="C36" s="9"/>
      <x:c r="D36" s="14" t="n">
        <x:f>IF(E36="gültig",B36,0)</x:f>
        <x:v>0</x:v>
      </x:c>
      <x:c r="E36" s="14" t="str">
        <x:f>IF(COUNTA(A36:C36)=0,"",IF(OR(A36="",COUNT(B36:C36)&lt;&gt;2),"Eingaben prüfen",IF(COUNTIF($A$7:$A$56,A36)&gt;1,"ID doppelt",IF(OR(B36&lt;0,AND(C36&lt;&gt;0,C36&lt;&gt;1)),"Eingaben prüfen","gültig"))))</x:f>
      </x:c>
      <x:c r="F36" s="9"/>
    </x:row>
    <x:row r="37" ht="23" customHeight="1">
      <x:c r="A37" s="9"/>
      <x:c r="B37" s="9"/>
      <x:c r="C37" s="9"/>
      <x:c r="D37" s="14" t="n">
        <x:f>IF(E37="gültig",B37,0)</x:f>
        <x:v>0</x:v>
      </x:c>
      <x:c r="E37" s="14" t="str">
        <x:f>IF(COUNTA(A37:C37)=0,"",IF(OR(A37="",COUNT(B37:C37)&lt;&gt;2),"Eingaben prüfen",IF(COUNTIF($A$7:$A$56,A37)&gt;1,"ID doppelt",IF(OR(B37&lt;0,AND(C37&lt;&gt;0,C37&lt;&gt;1)),"Eingaben prüfen","gültig"))))</x:f>
      </x:c>
      <x:c r="F37" s="9"/>
    </x:row>
    <x:row r="38" ht="23" customHeight="1">
      <x:c r="A38" s="9"/>
      <x:c r="B38" s="9"/>
      <x:c r="C38" s="9"/>
      <x:c r="D38" s="14" t="n">
        <x:f>IF(E38="gültig",B38,0)</x:f>
        <x:v>0</x:v>
      </x:c>
      <x:c r="E38" s="14" t="str">
        <x:f>IF(COUNTA(A38:C38)=0,"",IF(OR(A38="",COUNT(B38:C38)&lt;&gt;2),"Eingaben prüfen",IF(COUNTIF($A$7:$A$56,A38)&gt;1,"ID doppelt",IF(OR(B38&lt;0,AND(C38&lt;&gt;0,C38&lt;&gt;1)),"Eingaben prüfen","gültig"))))</x:f>
      </x:c>
      <x:c r="F38" s="9"/>
    </x:row>
    <x:row r="39" ht="23" customHeight="1">
      <x:c r="A39" s="9"/>
      <x:c r="B39" s="9"/>
      <x:c r="C39" s="9"/>
      <x:c r="D39" s="14" t="n">
        <x:f>IF(E39="gültig",B39,0)</x:f>
        <x:v>0</x:v>
      </x:c>
      <x:c r="E39" s="14" t="str">
        <x:f>IF(COUNTA(A39:C39)=0,"",IF(OR(A39="",COUNT(B39:C39)&lt;&gt;2),"Eingaben prüfen",IF(COUNTIF($A$7:$A$56,A39)&gt;1,"ID doppelt",IF(OR(B39&lt;0,AND(C39&lt;&gt;0,C39&lt;&gt;1)),"Eingaben prüfen","gültig"))))</x:f>
      </x:c>
      <x:c r="F39" s="9"/>
    </x:row>
    <x:row r="40" ht="23" customHeight="1">
      <x:c r="A40" s="9"/>
      <x:c r="B40" s="9"/>
      <x:c r="C40" s="9"/>
      <x:c r="D40" s="14" t="n">
        <x:f>IF(E40="gültig",B40,0)</x:f>
        <x:v>0</x:v>
      </x:c>
      <x:c r="E40" s="14" t="str">
        <x:f>IF(COUNTA(A40:C40)=0,"",IF(OR(A40="",COUNT(B40:C40)&lt;&gt;2),"Eingaben prüfen",IF(COUNTIF($A$7:$A$56,A40)&gt;1,"ID doppelt",IF(OR(B40&lt;0,AND(C40&lt;&gt;0,C40&lt;&gt;1)),"Eingaben prüfen","gültig"))))</x:f>
      </x:c>
      <x:c r="F40" s="9"/>
    </x:row>
    <x:row r="41" ht="23" customHeight="1">
      <x:c r="A41" s="9"/>
      <x:c r="B41" s="9"/>
      <x:c r="C41" s="9"/>
      <x:c r="D41" s="14" t="n">
        <x:f>IF(E41="gültig",B41,0)</x:f>
        <x:v>0</x:v>
      </x:c>
      <x:c r="E41" s="14" t="str">
        <x:f>IF(COUNTA(A41:C41)=0,"",IF(OR(A41="",COUNT(B41:C41)&lt;&gt;2),"Eingaben prüfen",IF(COUNTIF($A$7:$A$56,A41)&gt;1,"ID doppelt",IF(OR(B41&lt;0,AND(C41&lt;&gt;0,C41&lt;&gt;1)),"Eingaben prüfen","gültig"))))</x:f>
      </x:c>
      <x:c r="F41" s="9"/>
    </x:row>
    <x:row r="42" ht="23" customHeight="1">
      <x:c r="A42" s="9"/>
      <x:c r="B42" s="9"/>
      <x:c r="C42" s="9"/>
      <x:c r="D42" s="14" t="n">
        <x:f>IF(E42="gültig",B42,0)</x:f>
        <x:v>0</x:v>
      </x:c>
      <x:c r="E42" s="14" t="str">
        <x:f>IF(COUNTA(A42:C42)=0,"",IF(OR(A42="",COUNT(B42:C42)&lt;&gt;2),"Eingaben prüfen",IF(COUNTIF($A$7:$A$56,A42)&gt;1,"ID doppelt",IF(OR(B42&lt;0,AND(C42&lt;&gt;0,C42&lt;&gt;1)),"Eingaben prüfen","gültig"))))</x:f>
      </x:c>
      <x:c r="F42" s="9"/>
    </x:row>
    <x:row r="43" ht="23" customHeight="1">
      <x:c r="A43" s="9"/>
      <x:c r="B43" s="9"/>
      <x:c r="C43" s="9"/>
      <x:c r="D43" s="14" t="n">
        <x:f>IF(E43="gültig",B43,0)</x:f>
        <x:v>0</x:v>
      </x:c>
      <x:c r="E43" s="14" t="str">
        <x:f>IF(COUNTA(A43:C43)=0,"",IF(OR(A43="",COUNT(B43:C43)&lt;&gt;2),"Eingaben prüfen",IF(COUNTIF($A$7:$A$56,A43)&gt;1,"ID doppelt",IF(OR(B43&lt;0,AND(C43&lt;&gt;0,C43&lt;&gt;1)),"Eingaben prüfen","gültig"))))</x:f>
      </x:c>
      <x:c r="F43" s="9"/>
    </x:row>
    <x:row r="44" ht="23" customHeight="1">
      <x:c r="A44" s="9"/>
      <x:c r="B44" s="9"/>
      <x:c r="C44" s="9"/>
      <x:c r="D44" s="14" t="n">
        <x:f>IF(E44="gültig",B44,0)</x:f>
        <x:v>0</x:v>
      </x:c>
      <x:c r="E44" s="14" t="str">
        <x:f>IF(COUNTA(A44:C44)=0,"",IF(OR(A44="",COUNT(B44:C44)&lt;&gt;2),"Eingaben prüfen",IF(COUNTIF($A$7:$A$56,A44)&gt;1,"ID doppelt",IF(OR(B44&lt;0,AND(C44&lt;&gt;0,C44&lt;&gt;1)),"Eingaben prüfen","gültig"))))</x:f>
      </x:c>
      <x:c r="F44" s="9"/>
    </x:row>
    <x:row r="45" ht="23" customHeight="1">
      <x:c r="A45" s="9"/>
      <x:c r="B45" s="9"/>
      <x:c r="C45" s="9"/>
      <x:c r="D45" s="14" t="n">
        <x:f>IF(E45="gültig",B45,0)</x:f>
        <x:v>0</x:v>
      </x:c>
      <x:c r="E45" s="14" t="str">
        <x:f>IF(COUNTA(A45:C45)=0,"",IF(OR(A45="",COUNT(B45:C45)&lt;&gt;2),"Eingaben prüfen",IF(COUNTIF($A$7:$A$56,A45)&gt;1,"ID doppelt",IF(OR(B45&lt;0,AND(C45&lt;&gt;0,C45&lt;&gt;1)),"Eingaben prüfen","gültig"))))</x:f>
      </x:c>
      <x:c r="F45" s="9"/>
    </x:row>
    <x:row r="46" ht="23" customHeight="1">
      <x:c r="A46" s="9"/>
      <x:c r="B46" s="9"/>
      <x:c r="C46" s="9"/>
      <x:c r="D46" s="14" t="n">
        <x:f>IF(E46="gültig",B46,0)</x:f>
        <x:v>0</x:v>
      </x:c>
      <x:c r="E46" s="14" t="str">
        <x:f>IF(COUNTA(A46:C46)=0,"",IF(OR(A46="",COUNT(B46:C46)&lt;&gt;2),"Eingaben prüfen",IF(COUNTIF($A$7:$A$56,A46)&gt;1,"ID doppelt",IF(OR(B46&lt;0,AND(C46&lt;&gt;0,C46&lt;&gt;1)),"Eingaben prüfen","gültig"))))</x:f>
      </x:c>
      <x:c r="F46" s="9"/>
    </x:row>
    <x:row r="47" ht="23" customHeight="1">
      <x:c r="A47" s="9"/>
      <x:c r="B47" s="9"/>
      <x:c r="C47" s="9"/>
      <x:c r="D47" s="14" t="n">
        <x:f>IF(E47="gültig",B47,0)</x:f>
        <x:v>0</x:v>
      </x:c>
      <x:c r="E47" s="14" t="str">
        <x:f>IF(COUNTA(A47:C47)=0,"",IF(OR(A47="",COUNT(B47:C47)&lt;&gt;2),"Eingaben prüfen",IF(COUNTIF($A$7:$A$56,A47)&gt;1,"ID doppelt",IF(OR(B47&lt;0,AND(C47&lt;&gt;0,C47&lt;&gt;1)),"Eingaben prüfen","gültig"))))</x:f>
      </x:c>
      <x:c r="F47" s="9"/>
    </x:row>
    <x:row r="48" ht="23" customHeight="1">
      <x:c r="A48" s="9"/>
      <x:c r="B48" s="9"/>
      <x:c r="C48" s="9"/>
      <x:c r="D48" s="14" t="n">
        <x:f>IF(E48="gültig",B48,0)</x:f>
        <x:v>0</x:v>
      </x:c>
      <x:c r="E48" s="14" t="str">
        <x:f>IF(COUNTA(A48:C48)=0,"",IF(OR(A48="",COUNT(B48:C48)&lt;&gt;2),"Eingaben prüfen",IF(COUNTIF($A$7:$A$56,A48)&gt;1,"ID doppelt",IF(OR(B48&lt;0,AND(C48&lt;&gt;0,C48&lt;&gt;1)),"Eingaben prüfen","gültig"))))</x:f>
      </x:c>
      <x:c r="F48" s="9"/>
    </x:row>
    <x:row r="49" ht="23" customHeight="1">
      <x:c r="A49" s="9"/>
      <x:c r="B49" s="9"/>
      <x:c r="C49" s="9"/>
      <x:c r="D49" s="14" t="n">
        <x:f>IF(E49="gültig",B49,0)</x:f>
        <x:v>0</x:v>
      </x:c>
      <x:c r="E49" s="14" t="str">
        <x:f>IF(COUNTA(A49:C49)=0,"",IF(OR(A49="",COUNT(B49:C49)&lt;&gt;2),"Eingaben prüfen",IF(COUNTIF($A$7:$A$56,A49)&gt;1,"ID doppelt",IF(OR(B49&lt;0,AND(C49&lt;&gt;0,C49&lt;&gt;1)),"Eingaben prüfen","gültig"))))</x:f>
      </x:c>
      <x:c r="F49" s="9"/>
    </x:row>
    <x:row r="50" ht="23" customHeight="1">
      <x:c r="A50" s="9"/>
      <x:c r="B50" s="9"/>
      <x:c r="C50" s="9"/>
      <x:c r="D50" s="14" t="n">
        <x:f>IF(E50="gültig",B50,0)</x:f>
        <x:v>0</x:v>
      </x:c>
      <x:c r="E50" s="14" t="str">
        <x:f>IF(COUNTA(A50:C50)=0,"",IF(OR(A50="",COUNT(B50:C50)&lt;&gt;2),"Eingaben prüfen",IF(COUNTIF($A$7:$A$56,A50)&gt;1,"ID doppelt",IF(OR(B50&lt;0,AND(C50&lt;&gt;0,C50&lt;&gt;1)),"Eingaben prüfen","gültig"))))</x:f>
      </x:c>
      <x:c r="F50" s="9"/>
    </x:row>
    <x:row r="51" ht="23" customHeight="1">
      <x:c r="A51" s="9"/>
      <x:c r="B51" s="9"/>
      <x:c r="C51" s="9"/>
      <x:c r="D51" s="14" t="n">
        <x:f>IF(E51="gültig",B51,0)</x:f>
        <x:v>0</x:v>
      </x:c>
      <x:c r="E51" s="14" t="str">
        <x:f>IF(COUNTA(A51:C51)=0,"",IF(OR(A51="",COUNT(B51:C51)&lt;&gt;2),"Eingaben prüfen",IF(COUNTIF($A$7:$A$56,A51)&gt;1,"ID doppelt",IF(OR(B51&lt;0,AND(C51&lt;&gt;0,C51&lt;&gt;1)),"Eingaben prüfen","gültig"))))</x:f>
      </x:c>
      <x:c r="F51" s="9"/>
    </x:row>
    <x:row r="52" ht="23" customHeight="1">
      <x:c r="A52" s="9"/>
      <x:c r="B52" s="9"/>
      <x:c r="C52" s="9"/>
      <x:c r="D52" s="14" t="n">
        <x:f>IF(E52="gültig",B52,0)</x:f>
        <x:v>0</x:v>
      </x:c>
      <x:c r="E52" s="14" t="str">
        <x:f>IF(COUNTA(A52:C52)=0,"",IF(OR(A52="",COUNT(B52:C52)&lt;&gt;2),"Eingaben prüfen",IF(COUNTIF($A$7:$A$56,A52)&gt;1,"ID doppelt",IF(OR(B52&lt;0,AND(C52&lt;&gt;0,C52&lt;&gt;1)),"Eingaben prüfen","gültig"))))</x:f>
      </x:c>
      <x:c r="F52" s="9"/>
    </x:row>
    <x:row r="53" ht="23" customHeight="1">
      <x:c r="A53" s="9"/>
      <x:c r="B53" s="9"/>
      <x:c r="C53" s="9"/>
      <x:c r="D53" s="14" t="n">
        <x:f>IF(E53="gültig",B53,0)</x:f>
        <x:v>0</x:v>
      </x:c>
      <x:c r="E53" s="14" t="str">
        <x:f>IF(COUNTA(A53:C53)=0,"",IF(OR(A53="",COUNT(B53:C53)&lt;&gt;2),"Eingaben prüfen",IF(COUNTIF($A$7:$A$56,A53)&gt;1,"ID doppelt",IF(OR(B53&lt;0,AND(C53&lt;&gt;0,C53&lt;&gt;1)),"Eingaben prüfen","gültig"))))</x:f>
      </x:c>
      <x:c r="F53" s="9"/>
    </x:row>
    <x:row r="54" ht="23" customHeight="1">
      <x:c r="A54" s="9"/>
      <x:c r="B54" s="9"/>
      <x:c r="C54" s="9"/>
      <x:c r="D54" s="14" t="n">
        <x:f>IF(E54="gültig",B54,0)</x:f>
        <x:v>0</x:v>
      </x:c>
      <x:c r="E54" s="14" t="str">
        <x:f>IF(COUNTA(A54:C54)=0,"",IF(OR(A54="",COUNT(B54:C54)&lt;&gt;2),"Eingaben prüfen",IF(COUNTIF($A$7:$A$56,A54)&gt;1,"ID doppelt",IF(OR(B54&lt;0,AND(C54&lt;&gt;0,C54&lt;&gt;1)),"Eingaben prüfen","gültig"))))</x:f>
      </x:c>
      <x:c r="F54" s="9"/>
    </x:row>
    <x:row r="55" ht="23" customHeight="1">
      <x:c r="A55" s="9"/>
      <x:c r="B55" s="9"/>
      <x:c r="C55" s="9"/>
      <x:c r="D55" s="14" t="n">
        <x:f>IF(E55="gültig",B55,0)</x:f>
        <x:v>0</x:v>
      </x:c>
      <x:c r="E55" s="14" t="str">
        <x:f>IF(COUNTA(A55:C55)=0,"",IF(OR(A55="",COUNT(B55:C55)&lt;&gt;2),"Eingaben prüfen",IF(COUNTIF($A$7:$A$56,A55)&gt;1,"ID doppelt",IF(OR(B55&lt;0,AND(C55&lt;&gt;0,C55&lt;&gt;1)),"Eingaben prüfen","gültig"))))</x:f>
      </x:c>
      <x:c r="F55" s="9"/>
    </x:row>
    <x:row r="56" ht="23" customHeight="1">
      <x:c r="A56" s="9"/>
      <x:c r="B56" s="9"/>
      <x:c r="C56" s="9"/>
      <x:c r="D56" s="14" t="n">
        <x:f>IF(E56="gültig",B56,0)</x:f>
        <x:v>0</x:v>
      </x:c>
      <x:c r="E56" s="14" t="str">
        <x:f>IF(COUNTA(A56:C56)=0,"",IF(OR(A56="",COUNT(B56:C56)&lt;&gt;2),"Eingaben prüfen",IF(COUNTIF($A$7:$A$56,A56)&gt;1,"ID doppelt",IF(OR(B56&lt;0,AND(C56&lt;&gt;0,C56&lt;&gt;1)),"Eingaben prüfen","gültig"))))</x:f>
      </x:c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0b7e710bb28e4c54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4" hidden="0" customWidth="1"/>
    <x:col min="4" max="4" width="24" hidden="0" customWidth="1"/>
    <x:col min="5" max="5" width="27" hidden="0" customWidth="1"/>
    <x:col min="6" max="6" width="27" hidden="0" customWidth="1"/>
    <x:col min="7" max="7" width="24" hidden="0" customWidth="1"/>
    <x:col min="8" max="8" width="24" hidden="0" customWidth="1"/>
  </x:cols>
  <x:sheetData>
    <x:row r="1" ht="53" customHeight="1">
      <x:c r="A1" s="4" t="str">
        <x:v>Kaplan-Meier: Ereignisse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  <x:c r="H3" s="8"/>
    </x:row>
    <x:row r="4" ht="48" customHeight="1">
      <x:c r="A4" s="6" t="str">
        <x:v>Zeiten automatisch aufsteigend, einschließlich Zensierungszeiten. Bei Bindungen werden n,d,c nur in der ersten Zeile berechnet. Zensierte Einheiten am selben Zeitpunkt zählen vor dem Ereignis noch zur Risikomenge.</x:v>
      </x:c>
      <x:c r="B4" s="6"/>
      <x:c r="C4" s="6"/>
      <x:c r="D4" s="6"/>
      <x:c r="E4" s="6"/>
      <x:c r="F4" s="6"/>
      <x:c r="G4" s="6"/>
      <x:c r="H4" s="6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Zeit Stunden</x:v>
      </x:c>
      <x:c r="B6" s="12" t="str">
        <x:v>Unter Risiko n</x:v>
      </x:c>
      <x:c r="C6" s="12" t="str">
        <x:v>Ausfälle d</x:v>
      </x:c>
      <x:c r="D6" s="12" t="str">
        <x:v>Zensiert c</x:v>
      </x:c>
      <x:c r="E6" s="12" t="str">
        <x:v>Faktor 1−d/n</x:v>
      </x:c>
      <x:c r="F6" s="12" t="str">
        <x:v>Überleben S(t)</x:v>
      </x:c>
      <x:c r="G6" s="12" t="str">
        <x:v>Medianhilfe</x:v>
      </x:c>
      <x:c r="H6" s="12" t="str">
        <x:v>Abfragehilfe</x:v>
      </x:c>
    </x:row>
    <x:row r="7" ht="23" customHeight="1">
      <x:c r="A7" s="14" t="n">
        <x:f>IF(AND(Ergebnis!$E$9="gültig",1&lt;=Ergebnis!$E$7),SMALL(Fälle!$D$7:$D$56,1+50-Ergebnis!$E$7),"")</x:f>
        <x:v>100</x:v>
      </x:c>
      <x:c r="B7" s="14" t="n">
        <x:f>IF(ISNUMBER(A7),IF(TRUE,COUNTIFS(Fälle!$D$7:$D$56,"&gt;="&amp;A7,Fälle!$E$7:$E$56,"gültig"),""),"")</x:f>
        <x:v>8</x:v>
      </x:c>
      <x:c r="C7" s="14" t="n">
        <x:f>IF(ISNUMBER(B7),COUNTIFS(Fälle!$B$7:$B$56,A7,Fälle!$C$7:$C$56,1,Fälle!$E$7:$E$56,"gültig"),"")</x:f>
        <x:v>1</x:v>
      </x:c>
      <x:c r="D7" s="14" t="n">
        <x:f>IF(ISNUMBER(B7),COUNTIFS(Fälle!$B$7:$B$56,A7,Fälle!$C$7:$C$56,0,Fälle!$E$7:$E$56,"gültig"),"")</x:f>
        <x:v>0</x:v>
      </x:c>
      <x:c r="E7" s="15" t="n">
        <x:f>IF(ISNUMBER(B7),1-C7/B7,IF(ISNUMBER(A7),1,""))</x:f>
        <x:v>0.875</x:v>
      </x:c>
      <x:c r="F7" s="15" t="n">
        <x:f>IF(ISNUMBER(A7),1*E7,"")</x:f>
        <x:v>0.875</x:v>
      </x:c>
      <x:c r="G7" s="14" t="str">
        <x:f>IF(ISNUMBER(F7),IF(F7&lt;=0.5,A7,""),"")</x:f>
      </x:c>
      <x:c r="H7" s="14" t="n">
        <x:f>IF(ISNUMBER(A7),IF(AND(ISNUMBER(Ergebnis!$B$8),A7&lt;=Ergebnis!$B$8),1,0),0)</x:f>
        <x:v>1</x:v>
      </x:c>
    </x:row>
    <x:row r="8" ht="23" customHeight="1">
      <x:c r="A8" s="14" t="n">
        <x:f>IF(AND(Ergebnis!$E$9="gültig",2&lt;=Ergebnis!$E$7),SMALL(Fälle!$D$7:$D$56,2+50-Ergebnis!$E$7),"")</x:f>
        <x:v>200</x:v>
      </x:c>
      <x:c r="B8" s="14" t="n">
        <x:f>IF(ISNUMBER(A8),IF(A8&lt;&gt;A7,COUNTIFS(Fälle!$D$7:$D$56,"&gt;="&amp;A8,Fälle!$E$7:$E$56,"gültig"),""),"")</x:f>
        <x:v>7</x:v>
      </x:c>
      <x:c r="C8" s="14" t="n">
        <x:f>IF(ISNUMBER(B8),COUNTIFS(Fälle!$B$7:$B$56,A8,Fälle!$C$7:$C$56,1,Fälle!$E$7:$E$56,"gültig"),"")</x:f>
        <x:v>1</x:v>
      </x:c>
      <x:c r="D8" s="14" t="n">
        <x:f>IF(ISNUMBER(B8),COUNTIFS(Fälle!$B$7:$B$56,A8,Fälle!$C$7:$C$56,0,Fälle!$E$7:$E$56,"gültig"),"")</x:f>
        <x:v>1</x:v>
      </x:c>
      <x:c r="E8" s="15" t="n">
        <x:f>IF(ISNUMBER(B8),1-C8/B8,IF(ISNUMBER(A8),1,""))</x:f>
        <x:v>0.8571428571428572</x:v>
      </x:c>
      <x:c r="F8" s="15" t="n">
        <x:f>IF(ISNUMBER(A8),F7*E8,"")</x:f>
        <x:v>0.75</x:v>
      </x:c>
      <x:c r="G8" s="14" t="str">
        <x:f>IF(ISNUMBER(F8),IF(F8&lt;=0.5,A8,""),"")</x:f>
      </x:c>
      <x:c r="H8" s="14" t="n">
        <x:f>IF(ISNUMBER(A8),IF(AND(ISNUMBER(Ergebnis!$B$8),A8&lt;=Ergebnis!$B$8),2,0),0)</x:f>
        <x:v>2</x:v>
      </x:c>
    </x:row>
    <x:row r="9" ht="23" customHeight="1">
      <x:c r="A9" s="14" t="n">
        <x:f>IF(AND(Ergebnis!$E$9="gültig",3&lt;=Ergebnis!$E$7),SMALL(Fälle!$D$7:$D$56,3+50-Ergebnis!$E$7),"")</x:f>
        <x:v>200</x:v>
      </x:c>
      <x:c r="B9" s="14" t="str">
        <x:f>IF(ISNUMBER(A9),IF(A9&lt;&gt;A8,COUNTIFS(Fälle!$D$7:$D$56,"&gt;="&amp;A9,Fälle!$E$7:$E$56,"gültig"),""),"")</x:f>
      </x:c>
      <x:c r="C9" s="14" t="str">
        <x:f>IF(ISNUMBER(B9),COUNTIFS(Fälle!$B$7:$B$56,A9,Fälle!$C$7:$C$56,1,Fälle!$E$7:$E$56,"gültig"),"")</x:f>
      </x:c>
      <x:c r="D9" s="14" t="str">
        <x:f>IF(ISNUMBER(B9),COUNTIFS(Fälle!$B$7:$B$56,A9,Fälle!$C$7:$C$56,0,Fälle!$E$7:$E$56,"gültig"),"")</x:f>
      </x:c>
      <x:c r="E9" s="15" t="n">
        <x:f>IF(ISNUMBER(B9),1-C9/B9,IF(ISNUMBER(A9),1,""))</x:f>
        <x:v>1</x:v>
      </x:c>
      <x:c r="F9" s="15" t="n">
        <x:f>IF(ISNUMBER(A9),F8*E9,"")</x:f>
        <x:v>0.75</x:v>
      </x:c>
      <x:c r="G9" s="14" t="str">
        <x:f>IF(ISNUMBER(F9),IF(F9&lt;=0.5,A9,""),"")</x:f>
      </x:c>
      <x:c r="H9" s="14" t="n">
        <x:f>IF(ISNUMBER(A9),IF(AND(ISNUMBER(Ergebnis!$B$8),A9&lt;=Ergebnis!$B$8),3,0),0)</x:f>
        <x:v>3</x:v>
      </x:c>
    </x:row>
    <x:row r="10" ht="23" customHeight="1">
      <x:c r="A10" s="14" t="n">
        <x:f>IF(AND(Ergebnis!$E$9="gültig",4&lt;=Ergebnis!$E$7),SMALL(Fälle!$D$7:$D$56,4+50-Ergebnis!$E$7),"")</x:f>
        <x:v>400</x:v>
      </x:c>
      <x:c r="B10" s="14" t="n">
        <x:f>IF(ISNUMBER(A10),IF(A10&lt;&gt;A9,COUNTIFS(Fälle!$D$7:$D$56,"&gt;="&amp;A10,Fälle!$E$7:$E$56,"gültig"),""),"")</x:f>
        <x:v>5</x:v>
      </x:c>
      <x:c r="C10" s="14" t="n">
        <x:f>IF(ISNUMBER(B10),COUNTIFS(Fälle!$B$7:$B$56,A10,Fälle!$C$7:$C$56,1,Fälle!$E$7:$E$56,"gültig"),"")</x:f>
        <x:v>1</x:v>
      </x:c>
      <x:c r="D10" s="14" t="n">
        <x:f>IF(ISNUMBER(B10),COUNTIFS(Fälle!$B$7:$B$56,A10,Fälle!$C$7:$C$56,0,Fälle!$E$7:$E$56,"gültig"),"")</x:f>
        <x:v>0</x:v>
      </x:c>
      <x:c r="E10" s="15" t="n">
        <x:f>IF(ISNUMBER(B10),1-C10/B10,IF(ISNUMBER(A10),1,""))</x:f>
        <x:v>0.8</x:v>
      </x:c>
      <x:c r="F10" s="15" t="n">
        <x:f>IF(ISNUMBER(A10),F9*E10,"")</x:f>
        <x:v>0.6000000000000001</x:v>
      </x:c>
      <x:c r="G10" s="14" t="str">
        <x:f>IF(ISNUMBER(F10),IF(F10&lt;=0.5,A10,""),"")</x:f>
      </x:c>
      <x:c r="H10" s="14" t="n">
        <x:f>IF(ISNUMBER(A10),IF(AND(ISNUMBER(Ergebnis!$B$8),A10&lt;=Ergebnis!$B$8),4,0),0)</x:f>
        <x:v>4</x:v>
      </x:c>
    </x:row>
    <x:row r="11" ht="23" customHeight="1">
      <x:c r="A11" s="14" t="n">
        <x:f>IF(AND(Ergebnis!$E$9="gültig",5&lt;=Ergebnis!$E$7),SMALL(Fälle!$D$7:$D$56,5+50-Ergebnis!$E$7),"")</x:f>
        <x:v>500</x:v>
      </x:c>
      <x:c r="B11" s="14" t="n">
        <x:f>IF(ISNUMBER(A11),IF(A11&lt;&gt;A10,COUNTIFS(Fälle!$D$7:$D$56,"&gt;="&amp;A11,Fälle!$E$7:$E$56,"gültig"),""),"")</x:f>
        <x:v>4</x:v>
      </x:c>
      <x:c r="C11" s="14" t="n">
        <x:f>IF(ISNUMBER(B11),COUNTIFS(Fälle!$B$7:$B$56,A11,Fälle!$C$7:$C$56,1,Fälle!$E$7:$E$56,"gültig"),"")</x:f>
        <x:v>0</x:v>
      </x:c>
      <x:c r="D11" s="14" t="n">
        <x:f>IF(ISNUMBER(B11),COUNTIFS(Fälle!$B$7:$B$56,A11,Fälle!$C$7:$C$56,0,Fälle!$E$7:$E$56,"gültig"),"")</x:f>
        <x:v>1</x:v>
      </x:c>
      <x:c r="E11" s="15" t="n">
        <x:f>IF(ISNUMBER(B11),1-C11/B11,IF(ISNUMBER(A11),1,""))</x:f>
        <x:v>1</x:v>
      </x:c>
      <x:c r="F11" s="15" t="n">
        <x:f>IF(ISNUMBER(A11),F10*E11,"")</x:f>
        <x:v>0.6000000000000001</x:v>
      </x:c>
      <x:c r="G11" s="14" t="str">
        <x:f>IF(ISNUMBER(F11),IF(F11&lt;=0.5,A11,""),"")</x:f>
      </x:c>
      <x:c r="H11" s="14" t="n">
        <x:f>IF(ISNUMBER(A11),IF(AND(ISNUMBER(Ergebnis!$B$8),A11&lt;=Ergebnis!$B$8),5,0),0)</x:f>
        <x:v>5</x:v>
      </x:c>
    </x:row>
    <x:row r="12" ht="23" customHeight="1">
      <x:c r="A12" s="14" t="n">
        <x:f>IF(AND(Ergebnis!$E$9="gültig",6&lt;=Ergebnis!$E$7),SMALL(Fälle!$D$7:$D$56,6+50-Ergebnis!$E$7),"")</x:f>
        <x:v>700</x:v>
      </x:c>
      <x:c r="B12" s="14" t="n">
        <x:f>IF(ISNUMBER(A12),IF(A12&lt;&gt;A11,COUNTIFS(Fälle!$D$7:$D$56,"&gt;="&amp;A12,Fälle!$E$7:$E$56,"gültig"),""),"")</x:f>
        <x:v>3</x:v>
      </x:c>
      <x:c r="C12" s="14" t="n">
        <x:f>IF(ISNUMBER(B12),COUNTIFS(Fälle!$B$7:$B$56,A12,Fälle!$C$7:$C$56,1,Fälle!$E$7:$E$56,"gültig"),"")</x:f>
        <x:v>1</x:v>
      </x:c>
      <x:c r="D12" s="14" t="n">
        <x:f>IF(ISNUMBER(B12),COUNTIFS(Fälle!$B$7:$B$56,A12,Fälle!$C$7:$C$56,0,Fälle!$E$7:$E$56,"gültig"),"")</x:f>
        <x:v>0</x:v>
      </x:c>
      <x:c r="E12" s="15" t="n">
        <x:f>IF(ISNUMBER(B12),1-C12/B12,IF(ISNUMBER(A12),1,""))</x:f>
        <x:v>0.6666666666666667</x:v>
      </x:c>
      <x:c r="F12" s="15" t="n">
        <x:f>IF(ISNUMBER(A12),F11*E12,"")</x:f>
        <x:v>0.4000000000000001</x:v>
      </x:c>
      <x:c r="G12" s="14" t="n">
        <x:f>IF(ISNUMBER(F12),IF(F12&lt;=0.5,A12,""),"")</x:f>
        <x:v>700</x:v>
      </x:c>
      <x:c r="H12" s="14" t="n">
        <x:f>IF(ISNUMBER(A12),IF(AND(ISNUMBER(Ergebnis!$B$8),A12&lt;=Ergebnis!$B$8),6,0),0)</x:f>
        <x:v>6</x:v>
      </x:c>
    </x:row>
    <x:row r="13" ht="23" customHeight="1">
      <x:c r="A13" s="14" t="n">
        <x:f>IF(AND(Ergebnis!$E$9="gültig",7&lt;=Ergebnis!$E$7),SMALL(Fälle!$D$7:$D$56,7+50-Ergebnis!$E$7),"")</x:f>
        <x:v>900</x:v>
      </x:c>
      <x:c r="B13" s="14" t="n">
        <x:f>IF(ISNUMBER(A13),IF(A13&lt;&gt;A12,COUNTIFS(Fälle!$D$7:$D$56,"&gt;="&amp;A13,Fälle!$E$7:$E$56,"gültig"),""),"")</x:f>
        <x:v>2</x:v>
      </x:c>
      <x:c r="C13" s="14" t="n">
        <x:f>IF(ISNUMBER(B13),COUNTIFS(Fälle!$B$7:$B$56,A13,Fälle!$C$7:$C$56,1,Fälle!$E$7:$E$56,"gültig"),"")</x:f>
        <x:v>0</x:v>
      </x:c>
      <x:c r="D13" s="14" t="n">
        <x:f>IF(ISNUMBER(B13),COUNTIFS(Fälle!$B$7:$B$56,A13,Fälle!$C$7:$C$56,0,Fälle!$E$7:$E$56,"gültig"),"")</x:f>
        <x:v>1</x:v>
      </x:c>
      <x:c r="E13" s="15" t="n">
        <x:f>IF(ISNUMBER(B13),1-C13/B13,IF(ISNUMBER(A13),1,""))</x:f>
        <x:v>1</x:v>
      </x:c>
      <x:c r="F13" s="15" t="n">
        <x:f>IF(ISNUMBER(A13),F12*E13,"")</x:f>
        <x:v>0.4000000000000001</x:v>
      </x:c>
      <x:c r="G13" s="14" t="n">
        <x:f>IF(ISNUMBER(F13),IF(F13&lt;=0.5,A13,""),"")</x:f>
        <x:v>900</x:v>
      </x:c>
      <x:c r="H13" s="14" t="n">
        <x:f>IF(ISNUMBER(A13),IF(AND(ISNUMBER(Ergebnis!$B$8),A13&lt;=Ergebnis!$B$8),7,0),0)</x:f>
        <x:v>0</x:v>
      </x:c>
    </x:row>
    <x:row r="14" ht="23" customHeight="1">
      <x:c r="A14" s="14" t="n">
        <x:f>IF(AND(Ergebnis!$E$9="gültig",8&lt;=Ergebnis!$E$7),SMALL(Fälle!$D$7:$D$56,8+50-Ergebnis!$E$7),"")</x:f>
        <x:v>1200</x:v>
      </x:c>
      <x:c r="B14" s="14" t="n">
        <x:f>IF(ISNUMBER(A14),IF(A14&lt;&gt;A13,COUNTIFS(Fälle!$D$7:$D$56,"&gt;="&amp;A14,Fälle!$E$7:$E$56,"gültig"),""),"")</x:f>
        <x:v>1</x:v>
      </x:c>
      <x:c r="C14" s="14" t="n">
        <x:f>IF(ISNUMBER(B14),COUNTIFS(Fälle!$B$7:$B$56,A14,Fälle!$C$7:$C$56,1,Fälle!$E$7:$E$56,"gültig"),"")</x:f>
        <x:v>0</x:v>
      </x:c>
      <x:c r="D14" s="14" t="n">
        <x:f>IF(ISNUMBER(B14),COUNTIFS(Fälle!$B$7:$B$56,A14,Fälle!$C$7:$C$56,0,Fälle!$E$7:$E$56,"gültig"),"")</x:f>
        <x:v>1</x:v>
      </x:c>
      <x:c r="E14" s="15" t="n">
        <x:f>IF(ISNUMBER(B14),1-C14/B14,IF(ISNUMBER(A14),1,""))</x:f>
        <x:v>1</x:v>
      </x:c>
      <x:c r="F14" s="15" t="n">
        <x:f>IF(ISNUMBER(A14),F13*E14,"")</x:f>
        <x:v>0.4000000000000001</x:v>
      </x:c>
      <x:c r="G14" s="14" t="n">
        <x:f>IF(ISNUMBER(F14),IF(F14&lt;=0.5,A14,""),"")</x:f>
        <x:v>1200</x:v>
      </x:c>
      <x:c r="H14" s="14" t="n">
        <x:f>IF(ISNUMBER(A14),IF(AND(ISNUMBER(Ergebnis!$B$8),A14&lt;=Ergebnis!$B$8),8,0),0)</x:f>
        <x:v>0</x:v>
      </x:c>
    </x:row>
    <x:row r="15" ht="23" customHeight="1">
      <x:c r="A15" s="14" t="str">
        <x:f>IF(AND(Ergebnis!$E$9="gültig",9&lt;=Ergebnis!$E$7),SMALL(Fälle!$D$7:$D$56,9+50-Ergebnis!$E$7),"")</x:f>
      </x:c>
      <x:c r="B15" s="14" t="str">
        <x:f>IF(ISNUMBER(A15),IF(A15&lt;&gt;A14,COUNTIFS(Fälle!$D$7:$D$56,"&gt;="&amp;A15,Fälle!$E$7:$E$56,"gültig"),""),"")</x:f>
      </x:c>
      <x:c r="C15" s="14" t="str">
        <x:f>IF(ISNUMBER(B15),COUNTIFS(Fälle!$B$7:$B$56,A15,Fälle!$C$7:$C$56,1,Fälle!$E$7:$E$56,"gültig"),"")</x:f>
      </x:c>
      <x:c r="D15" s="14" t="str">
        <x:f>IF(ISNUMBER(B15),COUNTIFS(Fälle!$B$7:$B$56,A15,Fälle!$C$7:$C$56,0,Fälle!$E$7:$E$56,"gültig"),"")</x:f>
      </x:c>
      <x:c r="E15" s="15" t="str">
        <x:f>IF(ISNUMBER(B15),1-C15/B15,IF(ISNUMBER(A15),1,""))</x:f>
      </x:c>
      <x:c r="F15" s="15" t="str">
        <x:f>IF(ISNUMBER(A15),F14*E15,"")</x:f>
      </x:c>
      <x:c r="G15" s="14" t="str">
        <x:f>IF(ISNUMBER(F15),IF(F15&lt;=0.5,A15,""),"")</x:f>
      </x:c>
      <x:c r="H15" s="14" t="n">
        <x:f>IF(ISNUMBER(A15),IF(AND(ISNUMBER(Ergebnis!$B$8),A15&lt;=Ergebnis!$B$8),9,0),0)</x:f>
        <x:v>0</x:v>
      </x:c>
    </x:row>
    <x:row r="16" ht="23" customHeight="1">
      <x:c r="A16" s="14" t="str">
        <x:f>IF(AND(Ergebnis!$E$9="gültig",10&lt;=Ergebnis!$E$7),SMALL(Fälle!$D$7:$D$56,10+50-Ergebnis!$E$7),"")</x:f>
      </x:c>
      <x:c r="B16" s="14" t="str">
        <x:f>IF(ISNUMBER(A16),IF(A16&lt;&gt;A15,COUNTIFS(Fälle!$D$7:$D$56,"&gt;="&amp;A16,Fälle!$E$7:$E$56,"gültig"),""),"")</x:f>
      </x:c>
      <x:c r="C16" s="14" t="str">
        <x:f>IF(ISNUMBER(B16),COUNTIFS(Fälle!$B$7:$B$56,A16,Fälle!$C$7:$C$56,1,Fälle!$E$7:$E$56,"gültig"),"")</x:f>
      </x:c>
      <x:c r="D16" s="14" t="str">
        <x:f>IF(ISNUMBER(B16),COUNTIFS(Fälle!$B$7:$B$56,A16,Fälle!$C$7:$C$56,0,Fälle!$E$7:$E$56,"gültig"),"")</x:f>
      </x:c>
      <x:c r="E16" s="15" t="str">
        <x:f>IF(ISNUMBER(B16),1-C16/B16,IF(ISNUMBER(A16),1,""))</x:f>
      </x:c>
      <x:c r="F16" s="15" t="str">
        <x:f>IF(ISNUMBER(A16),F15*E16,"")</x:f>
      </x:c>
      <x:c r="G16" s="14" t="str">
        <x:f>IF(ISNUMBER(F16),IF(F16&lt;=0.5,A16,""),"")</x:f>
      </x:c>
      <x:c r="H16" s="14" t="n">
        <x:f>IF(ISNUMBER(A16),IF(AND(ISNUMBER(Ergebnis!$B$8),A16&lt;=Ergebnis!$B$8),10,0),0)</x:f>
        <x:v>0</x:v>
      </x:c>
    </x:row>
    <x:row r="17" ht="23" customHeight="1">
      <x:c r="A17" s="14" t="str">
        <x:f>IF(AND(Ergebnis!$E$9="gültig",11&lt;=Ergebnis!$E$7),SMALL(Fälle!$D$7:$D$56,11+50-Ergebnis!$E$7),"")</x:f>
      </x:c>
      <x:c r="B17" s="14" t="str">
        <x:f>IF(ISNUMBER(A17),IF(A17&lt;&gt;A16,COUNTIFS(Fälle!$D$7:$D$56,"&gt;="&amp;A17,Fälle!$E$7:$E$56,"gültig"),""),"")</x:f>
      </x:c>
      <x:c r="C17" s="14" t="str">
        <x:f>IF(ISNUMBER(B17),COUNTIFS(Fälle!$B$7:$B$56,A17,Fälle!$C$7:$C$56,1,Fälle!$E$7:$E$56,"gültig"),"")</x:f>
      </x:c>
      <x:c r="D17" s="14" t="str">
        <x:f>IF(ISNUMBER(B17),COUNTIFS(Fälle!$B$7:$B$56,A17,Fälle!$C$7:$C$56,0,Fälle!$E$7:$E$56,"gültig"),"")</x:f>
      </x:c>
      <x:c r="E17" s="15" t="str">
        <x:f>IF(ISNUMBER(B17),1-C17/B17,IF(ISNUMBER(A17),1,""))</x:f>
      </x:c>
      <x:c r="F17" s="15" t="str">
        <x:f>IF(ISNUMBER(A17),F16*E17,"")</x:f>
      </x:c>
      <x:c r="G17" s="14" t="str">
        <x:f>IF(ISNUMBER(F17),IF(F17&lt;=0.5,A17,""),"")</x:f>
      </x:c>
      <x:c r="H17" s="14" t="n">
        <x:f>IF(ISNUMBER(A17),IF(AND(ISNUMBER(Ergebnis!$B$8),A17&lt;=Ergebnis!$B$8),11,0),0)</x:f>
        <x:v>0</x:v>
      </x:c>
    </x:row>
    <x:row r="18" ht="23" customHeight="1">
      <x:c r="A18" s="14" t="str">
        <x:f>IF(AND(Ergebnis!$E$9="gültig",12&lt;=Ergebnis!$E$7),SMALL(Fälle!$D$7:$D$56,12+50-Ergebnis!$E$7),"")</x:f>
      </x:c>
      <x:c r="B18" s="14" t="str">
        <x:f>IF(ISNUMBER(A18),IF(A18&lt;&gt;A17,COUNTIFS(Fälle!$D$7:$D$56,"&gt;="&amp;A18,Fälle!$E$7:$E$56,"gültig"),""),"")</x:f>
      </x:c>
      <x:c r="C18" s="14" t="str">
        <x:f>IF(ISNUMBER(B18),COUNTIFS(Fälle!$B$7:$B$56,A18,Fälle!$C$7:$C$56,1,Fälle!$E$7:$E$56,"gültig"),"")</x:f>
      </x:c>
      <x:c r="D18" s="14" t="str">
        <x:f>IF(ISNUMBER(B18),COUNTIFS(Fälle!$B$7:$B$56,A18,Fälle!$C$7:$C$56,0,Fälle!$E$7:$E$56,"gültig"),"")</x:f>
      </x:c>
      <x:c r="E18" s="15" t="str">
        <x:f>IF(ISNUMBER(B18),1-C18/B18,IF(ISNUMBER(A18),1,""))</x:f>
      </x:c>
      <x:c r="F18" s="15" t="str">
        <x:f>IF(ISNUMBER(A18),F17*E18,"")</x:f>
      </x:c>
      <x:c r="G18" s="14" t="str">
        <x:f>IF(ISNUMBER(F18),IF(F18&lt;=0.5,A18,""),"")</x:f>
      </x:c>
      <x:c r="H18" s="14" t="n">
        <x:f>IF(ISNUMBER(A18),IF(AND(ISNUMBER(Ergebnis!$B$8),A18&lt;=Ergebnis!$B$8),12,0),0)</x:f>
        <x:v>0</x:v>
      </x:c>
    </x:row>
    <x:row r="19" ht="23" customHeight="1">
      <x:c r="A19" s="14" t="str">
        <x:f>IF(AND(Ergebnis!$E$9="gültig",13&lt;=Ergebnis!$E$7),SMALL(Fälle!$D$7:$D$56,13+50-Ergebnis!$E$7),"")</x:f>
      </x:c>
      <x:c r="B19" s="14" t="str">
        <x:f>IF(ISNUMBER(A19),IF(A19&lt;&gt;A18,COUNTIFS(Fälle!$D$7:$D$56,"&gt;="&amp;A19,Fälle!$E$7:$E$56,"gültig"),""),"")</x:f>
      </x:c>
      <x:c r="C19" s="14" t="str">
        <x:f>IF(ISNUMBER(B19),COUNTIFS(Fälle!$B$7:$B$56,A19,Fälle!$C$7:$C$56,1,Fälle!$E$7:$E$56,"gültig"),"")</x:f>
      </x:c>
      <x:c r="D19" s="14" t="str">
        <x:f>IF(ISNUMBER(B19),COUNTIFS(Fälle!$B$7:$B$56,A19,Fälle!$C$7:$C$56,0,Fälle!$E$7:$E$56,"gültig"),"")</x:f>
      </x:c>
      <x:c r="E19" s="15" t="str">
        <x:f>IF(ISNUMBER(B19),1-C19/B19,IF(ISNUMBER(A19),1,""))</x:f>
      </x:c>
      <x:c r="F19" s="15" t="str">
        <x:f>IF(ISNUMBER(A19),F18*E19,"")</x:f>
      </x:c>
      <x:c r="G19" s="14" t="str">
        <x:f>IF(ISNUMBER(F19),IF(F19&lt;=0.5,A19,""),"")</x:f>
      </x:c>
      <x:c r="H19" s="14" t="n">
        <x:f>IF(ISNUMBER(A19),IF(AND(ISNUMBER(Ergebnis!$B$8),A19&lt;=Ergebnis!$B$8),13,0),0)</x:f>
        <x:v>0</x:v>
      </x:c>
    </x:row>
    <x:row r="20" ht="23" customHeight="1">
      <x:c r="A20" s="14" t="str">
        <x:f>IF(AND(Ergebnis!$E$9="gültig",14&lt;=Ergebnis!$E$7),SMALL(Fälle!$D$7:$D$56,14+50-Ergebnis!$E$7),"")</x:f>
      </x:c>
      <x:c r="B20" s="14" t="str">
        <x:f>IF(ISNUMBER(A20),IF(A20&lt;&gt;A19,COUNTIFS(Fälle!$D$7:$D$56,"&gt;="&amp;A20,Fälle!$E$7:$E$56,"gültig"),""),"")</x:f>
      </x:c>
      <x:c r="C20" s="14" t="str">
        <x:f>IF(ISNUMBER(B20),COUNTIFS(Fälle!$B$7:$B$56,A20,Fälle!$C$7:$C$56,1,Fälle!$E$7:$E$56,"gültig"),"")</x:f>
      </x:c>
      <x:c r="D20" s="14" t="str">
        <x:f>IF(ISNUMBER(B20),COUNTIFS(Fälle!$B$7:$B$56,A20,Fälle!$C$7:$C$56,0,Fälle!$E$7:$E$56,"gültig"),"")</x:f>
      </x:c>
      <x:c r="E20" s="15" t="str">
        <x:f>IF(ISNUMBER(B20),1-C20/B20,IF(ISNUMBER(A20),1,""))</x:f>
      </x:c>
      <x:c r="F20" s="15" t="str">
        <x:f>IF(ISNUMBER(A20),F19*E20,"")</x:f>
      </x:c>
      <x:c r="G20" s="14" t="str">
        <x:f>IF(ISNUMBER(F20),IF(F20&lt;=0.5,A20,""),"")</x:f>
      </x:c>
      <x:c r="H20" s="14" t="n">
        <x:f>IF(ISNUMBER(A20),IF(AND(ISNUMBER(Ergebnis!$B$8),A20&lt;=Ergebnis!$B$8),14,0),0)</x:f>
        <x:v>0</x:v>
      </x:c>
    </x:row>
    <x:row r="21" ht="23" customHeight="1">
      <x:c r="A21" s="14" t="str">
        <x:f>IF(AND(Ergebnis!$E$9="gültig",15&lt;=Ergebnis!$E$7),SMALL(Fälle!$D$7:$D$56,15+50-Ergebnis!$E$7),"")</x:f>
      </x:c>
      <x:c r="B21" s="14" t="str">
        <x:f>IF(ISNUMBER(A21),IF(A21&lt;&gt;A20,COUNTIFS(Fälle!$D$7:$D$56,"&gt;="&amp;A21,Fälle!$E$7:$E$56,"gültig"),""),"")</x:f>
      </x:c>
      <x:c r="C21" s="14" t="str">
        <x:f>IF(ISNUMBER(B21),COUNTIFS(Fälle!$B$7:$B$56,A21,Fälle!$C$7:$C$56,1,Fälle!$E$7:$E$56,"gültig"),"")</x:f>
      </x:c>
      <x:c r="D21" s="14" t="str">
        <x:f>IF(ISNUMBER(B21),COUNTIFS(Fälle!$B$7:$B$56,A21,Fälle!$C$7:$C$56,0,Fälle!$E$7:$E$56,"gültig"),"")</x:f>
      </x:c>
      <x:c r="E21" s="15" t="str">
        <x:f>IF(ISNUMBER(B21),1-C21/B21,IF(ISNUMBER(A21),1,""))</x:f>
      </x:c>
      <x:c r="F21" s="15" t="str">
        <x:f>IF(ISNUMBER(A21),F20*E21,"")</x:f>
      </x:c>
      <x:c r="G21" s="14" t="str">
        <x:f>IF(ISNUMBER(F21),IF(F21&lt;=0.5,A21,""),"")</x:f>
      </x:c>
      <x:c r="H21" s="14" t="n">
        <x:f>IF(ISNUMBER(A21),IF(AND(ISNUMBER(Ergebnis!$B$8),A21&lt;=Ergebnis!$B$8),15,0),0)</x:f>
        <x:v>0</x:v>
      </x:c>
    </x:row>
    <x:row r="22" ht="23" customHeight="1">
      <x:c r="A22" s="14" t="str">
        <x:f>IF(AND(Ergebnis!$E$9="gültig",16&lt;=Ergebnis!$E$7),SMALL(Fälle!$D$7:$D$56,16+50-Ergebnis!$E$7),"")</x:f>
      </x:c>
      <x:c r="B22" s="14" t="str">
        <x:f>IF(ISNUMBER(A22),IF(A22&lt;&gt;A21,COUNTIFS(Fälle!$D$7:$D$56,"&gt;="&amp;A22,Fälle!$E$7:$E$56,"gültig"),""),"")</x:f>
      </x:c>
      <x:c r="C22" s="14" t="str">
        <x:f>IF(ISNUMBER(B22),COUNTIFS(Fälle!$B$7:$B$56,A22,Fälle!$C$7:$C$56,1,Fälle!$E$7:$E$56,"gültig"),"")</x:f>
      </x:c>
      <x:c r="D22" s="14" t="str">
        <x:f>IF(ISNUMBER(B22),COUNTIFS(Fälle!$B$7:$B$56,A22,Fälle!$C$7:$C$56,0,Fälle!$E$7:$E$56,"gültig"),"")</x:f>
      </x:c>
      <x:c r="E22" s="15" t="str">
        <x:f>IF(ISNUMBER(B22),1-C22/B22,IF(ISNUMBER(A22),1,""))</x:f>
      </x:c>
      <x:c r="F22" s="15" t="str">
        <x:f>IF(ISNUMBER(A22),F21*E22,"")</x:f>
      </x:c>
      <x:c r="G22" s="14" t="str">
        <x:f>IF(ISNUMBER(F22),IF(F22&lt;=0.5,A22,""),"")</x:f>
      </x:c>
      <x:c r="H22" s="14" t="n">
        <x:f>IF(ISNUMBER(A22),IF(AND(ISNUMBER(Ergebnis!$B$8),A22&lt;=Ergebnis!$B$8),16,0),0)</x:f>
        <x:v>0</x:v>
      </x:c>
    </x:row>
    <x:row r="23" ht="23" customHeight="1">
      <x:c r="A23" s="14" t="str">
        <x:f>IF(AND(Ergebnis!$E$9="gültig",17&lt;=Ergebnis!$E$7),SMALL(Fälle!$D$7:$D$56,17+50-Ergebnis!$E$7),"")</x:f>
      </x:c>
      <x:c r="B23" s="14" t="str">
        <x:f>IF(ISNUMBER(A23),IF(A23&lt;&gt;A22,COUNTIFS(Fälle!$D$7:$D$56,"&gt;="&amp;A23,Fälle!$E$7:$E$56,"gültig"),""),"")</x:f>
      </x:c>
      <x:c r="C23" s="14" t="str">
        <x:f>IF(ISNUMBER(B23),COUNTIFS(Fälle!$B$7:$B$56,A23,Fälle!$C$7:$C$56,1,Fälle!$E$7:$E$56,"gültig"),"")</x:f>
      </x:c>
      <x:c r="D23" s="14" t="str">
        <x:f>IF(ISNUMBER(B23),COUNTIFS(Fälle!$B$7:$B$56,A23,Fälle!$C$7:$C$56,0,Fälle!$E$7:$E$56,"gültig"),"")</x:f>
      </x:c>
      <x:c r="E23" s="15" t="str">
        <x:f>IF(ISNUMBER(B23),1-C23/B23,IF(ISNUMBER(A23),1,""))</x:f>
      </x:c>
      <x:c r="F23" s="15" t="str">
        <x:f>IF(ISNUMBER(A23),F22*E23,"")</x:f>
      </x:c>
      <x:c r="G23" s="14" t="str">
        <x:f>IF(ISNUMBER(F23),IF(F23&lt;=0.5,A23,""),"")</x:f>
      </x:c>
      <x:c r="H23" s="14" t="n">
        <x:f>IF(ISNUMBER(A23),IF(AND(ISNUMBER(Ergebnis!$B$8),A23&lt;=Ergebnis!$B$8),17,0),0)</x:f>
        <x:v>0</x:v>
      </x:c>
    </x:row>
    <x:row r="24" ht="23" customHeight="1">
      <x:c r="A24" s="14" t="str">
        <x:f>IF(AND(Ergebnis!$E$9="gültig",18&lt;=Ergebnis!$E$7),SMALL(Fälle!$D$7:$D$56,18+50-Ergebnis!$E$7),"")</x:f>
      </x:c>
      <x:c r="B24" s="14" t="str">
        <x:f>IF(ISNUMBER(A24),IF(A24&lt;&gt;A23,COUNTIFS(Fälle!$D$7:$D$56,"&gt;="&amp;A24,Fälle!$E$7:$E$56,"gültig"),""),"")</x:f>
      </x:c>
      <x:c r="C24" s="14" t="str">
        <x:f>IF(ISNUMBER(B24),COUNTIFS(Fälle!$B$7:$B$56,A24,Fälle!$C$7:$C$56,1,Fälle!$E$7:$E$56,"gültig"),"")</x:f>
      </x:c>
      <x:c r="D24" s="14" t="str">
        <x:f>IF(ISNUMBER(B24),COUNTIFS(Fälle!$B$7:$B$56,A24,Fälle!$C$7:$C$56,0,Fälle!$E$7:$E$56,"gültig"),"")</x:f>
      </x:c>
      <x:c r="E24" s="15" t="str">
        <x:f>IF(ISNUMBER(B24),1-C24/B24,IF(ISNUMBER(A24),1,""))</x:f>
      </x:c>
      <x:c r="F24" s="15" t="str">
        <x:f>IF(ISNUMBER(A24),F23*E24,"")</x:f>
      </x:c>
      <x:c r="G24" s="14" t="str">
        <x:f>IF(ISNUMBER(F24),IF(F24&lt;=0.5,A24,""),"")</x:f>
      </x:c>
      <x:c r="H24" s="14" t="n">
        <x:f>IF(ISNUMBER(A24),IF(AND(ISNUMBER(Ergebnis!$B$8),A24&lt;=Ergebnis!$B$8),18,0),0)</x:f>
        <x:v>0</x:v>
      </x:c>
    </x:row>
    <x:row r="25" ht="23" customHeight="1">
      <x:c r="A25" s="14" t="str">
        <x:f>IF(AND(Ergebnis!$E$9="gültig",19&lt;=Ergebnis!$E$7),SMALL(Fälle!$D$7:$D$56,19+50-Ergebnis!$E$7),"")</x:f>
      </x:c>
      <x:c r="B25" s="14" t="str">
        <x:f>IF(ISNUMBER(A25),IF(A25&lt;&gt;A24,COUNTIFS(Fälle!$D$7:$D$56,"&gt;="&amp;A25,Fälle!$E$7:$E$56,"gültig"),""),"")</x:f>
      </x:c>
      <x:c r="C25" s="14" t="str">
        <x:f>IF(ISNUMBER(B25),COUNTIFS(Fälle!$B$7:$B$56,A25,Fälle!$C$7:$C$56,1,Fälle!$E$7:$E$56,"gültig"),"")</x:f>
      </x:c>
      <x:c r="D25" s="14" t="str">
        <x:f>IF(ISNUMBER(B25),COUNTIFS(Fälle!$B$7:$B$56,A25,Fälle!$C$7:$C$56,0,Fälle!$E$7:$E$56,"gültig"),"")</x:f>
      </x:c>
      <x:c r="E25" s="15" t="str">
        <x:f>IF(ISNUMBER(B25),1-C25/B25,IF(ISNUMBER(A25),1,""))</x:f>
      </x:c>
      <x:c r="F25" s="15" t="str">
        <x:f>IF(ISNUMBER(A25),F24*E25,"")</x:f>
      </x:c>
      <x:c r="G25" s="14" t="str">
        <x:f>IF(ISNUMBER(F25),IF(F25&lt;=0.5,A25,""),"")</x:f>
      </x:c>
      <x:c r="H25" s="14" t="n">
        <x:f>IF(ISNUMBER(A25),IF(AND(ISNUMBER(Ergebnis!$B$8),A25&lt;=Ergebnis!$B$8),19,0),0)</x:f>
        <x:v>0</x:v>
      </x:c>
    </x:row>
    <x:row r="26" ht="23" customHeight="1">
      <x:c r="A26" s="14" t="str">
        <x:f>IF(AND(Ergebnis!$E$9="gültig",20&lt;=Ergebnis!$E$7),SMALL(Fälle!$D$7:$D$56,20+50-Ergebnis!$E$7),"")</x:f>
      </x:c>
      <x:c r="B26" s="14" t="str">
        <x:f>IF(ISNUMBER(A26),IF(A26&lt;&gt;A25,COUNTIFS(Fälle!$D$7:$D$56,"&gt;="&amp;A26,Fälle!$E$7:$E$56,"gültig"),""),"")</x:f>
      </x:c>
      <x:c r="C26" s="14" t="str">
        <x:f>IF(ISNUMBER(B26),COUNTIFS(Fälle!$B$7:$B$56,A26,Fälle!$C$7:$C$56,1,Fälle!$E$7:$E$56,"gültig"),"")</x:f>
      </x:c>
      <x:c r="D26" s="14" t="str">
        <x:f>IF(ISNUMBER(B26),COUNTIFS(Fälle!$B$7:$B$56,A26,Fälle!$C$7:$C$56,0,Fälle!$E$7:$E$56,"gültig"),"")</x:f>
      </x:c>
      <x:c r="E26" s="15" t="str">
        <x:f>IF(ISNUMBER(B26),1-C26/B26,IF(ISNUMBER(A26),1,""))</x:f>
      </x:c>
      <x:c r="F26" s="15" t="str">
        <x:f>IF(ISNUMBER(A26),F25*E26,"")</x:f>
      </x:c>
      <x:c r="G26" s="14" t="str">
        <x:f>IF(ISNUMBER(F26),IF(F26&lt;=0.5,A26,""),"")</x:f>
      </x:c>
      <x:c r="H26" s="14" t="n">
        <x:f>IF(ISNUMBER(A26),IF(AND(ISNUMBER(Ergebnis!$B$8),A26&lt;=Ergebnis!$B$8),20,0),0)</x:f>
        <x:v>0</x:v>
      </x:c>
    </x:row>
    <x:row r="27" ht="23" customHeight="1">
      <x:c r="A27" s="14" t="str">
        <x:f>IF(AND(Ergebnis!$E$9="gültig",21&lt;=Ergebnis!$E$7),SMALL(Fälle!$D$7:$D$56,21+50-Ergebnis!$E$7),"")</x:f>
      </x:c>
      <x:c r="B27" s="14" t="str">
        <x:f>IF(ISNUMBER(A27),IF(A27&lt;&gt;A26,COUNTIFS(Fälle!$D$7:$D$56,"&gt;="&amp;A27,Fälle!$E$7:$E$56,"gültig"),""),"")</x:f>
      </x:c>
      <x:c r="C27" s="14" t="str">
        <x:f>IF(ISNUMBER(B27),COUNTIFS(Fälle!$B$7:$B$56,A27,Fälle!$C$7:$C$56,1,Fälle!$E$7:$E$56,"gültig"),"")</x:f>
      </x:c>
      <x:c r="D27" s="14" t="str">
        <x:f>IF(ISNUMBER(B27),COUNTIFS(Fälle!$B$7:$B$56,A27,Fälle!$C$7:$C$56,0,Fälle!$E$7:$E$56,"gültig"),"")</x:f>
      </x:c>
      <x:c r="E27" s="15" t="str">
        <x:f>IF(ISNUMBER(B27),1-C27/B27,IF(ISNUMBER(A27),1,""))</x:f>
      </x:c>
      <x:c r="F27" s="15" t="str">
        <x:f>IF(ISNUMBER(A27),F26*E27,"")</x:f>
      </x:c>
      <x:c r="G27" s="14" t="str">
        <x:f>IF(ISNUMBER(F27),IF(F27&lt;=0.5,A27,""),"")</x:f>
      </x:c>
      <x:c r="H27" s="14" t="n">
        <x:f>IF(ISNUMBER(A27),IF(AND(ISNUMBER(Ergebnis!$B$8),A27&lt;=Ergebnis!$B$8),21,0),0)</x:f>
        <x:v>0</x:v>
      </x:c>
    </x:row>
    <x:row r="28" ht="23" customHeight="1">
      <x:c r="A28" s="14" t="str">
        <x:f>IF(AND(Ergebnis!$E$9="gültig",22&lt;=Ergebnis!$E$7),SMALL(Fälle!$D$7:$D$56,22+50-Ergebnis!$E$7),"")</x:f>
      </x:c>
      <x:c r="B28" s="14" t="str">
        <x:f>IF(ISNUMBER(A28),IF(A28&lt;&gt;A27,COUNTIFS(Fälle!$D$7:$D$56,"&gt;="&amp;A28,Fälle!$E$7:$E$56,"gültig"),""),"")</x:f>
      </x:c>
      <x:c r="C28" s="14" t="str">
        <x:f>IF(ISNUMBER(B28),COUNTIFS(Fälle!$B$7:$B$56,A28,Fälle!$C$7:$C$56,1,Fälle!$E$7:$E$56,"gültig"),"")</x:f>
      </x:c>
      <x:c r="D28" s="14" t="str">
        <x:f>IF(ISNUMBER(B28),COUNTIFS(Fälle!$B$7:$B$56,A28,Fälle!$C$7:$C$56,0,Fälle!$E$7:$E$56,"gültig"),"")</x:f>
      </x:c>
      <x:c r="E28" s="15" t="str">
        <x:f>IF(ISNUMBER(B28),1-C28/B28,IF(ISNUMBER(A28),1,""))</x:f>
      </x:c>
      <x:c r="F28" s="15" t="str">
        <x:f>IF(ISNUMBER(A28),F27*E28,"")</x:f>
      </x:c>
      <x:c r="G28" s="14" t="str">
        <x:f>IF(ISNUMBER(F28),IF(F28&lt;=0.5,A28,""),"")</x:f>
      </x:c>
      <x:c r="H28" s="14" t="n">
        <x:f>IF(ISNUMBER(A28),IF(AND(ISNUMBER(Ergebnis!$B$8),A28&lt;=Ergebnis!$B$8),22,0),0)</x:f>
        <x:v>0</x:v>
      </x:c>
    </x:row>
    <x:row r="29" ht="23" customHeight="1">
      <x:c r="A29" s="14" t="str">
        <x:f>IF(AND(Ergebnis!$E$9="gültig",23&lt;=Ergebnis!$E$7),SMALL(Fälle!$D$7:$D$56,23+50-Ergebnis!$E$7),"")</x:f>
      </x:c>
      <x:c r="B29" s="14" t="str">
        <x:f>IF(ISNUMBER(A29),IF(A29&lt;&gt;A28,COUNTIFS(Fälle!$D$7:$D$56,"&gt;="&amp;A29,Fälle!$E$7:$E$56,"gültig"),""),"")</x:f>
      </x:c>
      <x:c r="C29" s="14" t="str">
        <x:f>IF(ISNUMBER(B29),COUNTIFS(Fälle!$B$7:$B$56,A29,Fälle!$C$7:$C$56,1,Fälle!$E$7:$E$56,"gültig"),"")</x:f>
      </x:c>
      <x:c r="D29" s="14" t="str">
        <x:f>IF(ISNUMBER(B29),COUNTIFS(Fälle!$B$7:$B$56,A29,Fälle!$C$7:$C$56,0,Fälle!$E$7:$E$56,"gültig"),"")</x:f>
      </x:c>
      <x:c r="E29" s="15" t="str">
        <x:f>IF(ISNUMBER(B29),1-C29/B29,IF(ISNUMBER(A29),1,""))</x:f>
      </x:c>
      <x:c r="F29" s="15" t="str">
        <x:f>IF(ISNUMBER(A29),F28*E29,"")</x:f>
      </x:c>
      <x:c r="G29" s="14" t="str">
        <x:f>IF(ISNUMBER(F29),IF(F29&lt;=0.5,A29,""),"")</x:f>
      </x:c>
      <x:c r="H29" s="14" t="n">
        <x:f>IF(ISNUMBER(A29),IF(AND(ISNUMBER(Ergebnis!$B$8),A29&lt;=Ergebnis!$B$8),23,0),0)</x:f>
        <x:v>0</x:v>
      </x:c>
    </x:row>
    <x:row r="30" ht="23" customHeight="1">
      <x:c r="A30" s="14" t="str">
        <x:f>IF(AND(Ergebnis!$E$9="gültig",24&lt;=Ergebnis!$E$7),SMALL(Fälle!$D$7:$D$56,24+50-Ergebnis!$E$7),"")</x:f>
      </x:c>
      <x:c r="B30" s="14" t="str">
        <x:f>IF(ISNUMBER(A30),IF(A30&lt;&gt;A29,COUNTIFS(Fälle!$D$7:$D$56,"&gt;="&amp;A30,Fälle!$E$7:$E$56,"gültig"),""),"")</x:f>
      </x:c>
      <x:c r="C30" s="14" t="str">
        <x:f>IF(ISNUMBER(B30),COUNTIFS(Fälle!$B$7:$B$56,A30,Fälle!$C$7:$C$56,1,Fälle!$E$7:$E$56,"gültig"),"")</x:f>
      </x:c>
      <x:c r="D30" s="14" t="str">
        <x:f>IF(ISNUMBER(B30),COUNTIFS(Fälle!$B$7:$B$56,A30,Fälle!$C$7:$C$56,0,Fälle!$E$7:$E$56,"gültig"),"")</x:f>
      </x:c>
      <x:c r="E30" s="15" t="str">
        <x:f>IF(ISNUMBER(B30),1-C30/B30,IF(ISNUMBER(A30),1,""))</x:f>
      </x:c>
      <x:c r="F30" s="15" t="str">
        <x:f>IF(ISNUMBER(A30),F29*E30,"")</x:f>
      </x:c>
      <x:c r="G30" s="14" t="str">
        <x:f>IF(ISNUMBER(F30),IF(F30&lt;=0.5,A30,""),"")</x:f>
      </x:c>
      <x:c r="H30" s="14" t="n">
        <x:f>IF(ISNUMBER(A30),IF(AND(ISNUMBER(Ergebnis!$B$8),A30&lt;=Ergebnis!$B$8),24,0),0)</x:f>
        <x:v>0</x:v>
      </x:c>
    </x:row>
    <x:row r="31" ht="23" customHeight="1">
      <x:c r="A31" s="14" t="str">
        <x:f>IF(AND(Ergebnis!$E$9="gültig",25&lt;=Ergebnis!$E$7),SMALL(Fälle!$D$7:$D$56,25+50-Ergebnis!$E$7),"")</x:f>
      </x:c>
      <x:c r="B31" s="14" t="str">
        <x:f>IF(ISNUMBER(A31),IF(A31&lt;&gt;A30,COUNTIFS(Fälle!$D$7:$D$56,"&gt;="&amp;A31,Fälle!$E$7:$E$56,"gültig"),""),"")</x:f>
      </x:c>
      <x:c r="C31" s="14" t="str">
        <x:f>IF(ISNUMBER(B31),COUNTIFS(Fälle!$B$7:$B$56,A31,Fälle!$C$7:$C$56,1,Fälle!$E$7:$E$56,"gültig"),"")</x:f>
      </x:c>
      <x:c r="D31" s="14" t="str">
        <x:f>IF(ISNUMBER(B31),COUNTIFS(Fälle!$B$7:$B$56,A31,Fälle!$C$7:$C$56,0,Fälle!$E$7:$E$56,"gültig"),"")</x:f>
      </x:c>
      <x:c r="E31" s="15" t="str">
        <x:f>IF(ISNUMBER(B31),1-C31/B31,IF(ISNUMBER(A31),1,""))</x:f>
      </x:c>
      <x:c r="F31" s="15" t="str">
        <x:f>IF(ISNUMBER(A31),F30*E31,"")</x:f>
      </x:c>
      <x:c r="G31" s="14" t="str">
        <x:f>IF(ISNUMBER(F31),IF(F31&lt;=0.5,A31,""),"")</x:f>
      </x:c>
      <x:c r="H31" s="14" t="n">
        <x:f>IF(ISNUMBER(A31),IF(AND(ISNUMBER(Ergebnis!$B$8),A31&lt;=Ergebnis!$B$8),25,0),0)</x:f>
        <x:v>0</x:v>
      </x:c>
    </x:row>
    <x:row r="32" ht="23" customHeight="1">
      <x:c r="A32" s="14" t="str">
        <x:f>IF(AND(Ergebnis!$E$9="gültig",26&lt;=Ergebnis!$E$7),SMALL(Fälle!$D$7:$D$56,26+50-Ergebnis!$E$7),"")</x:f>
      </x:c>
      <x:c r="B32" s="14" t="str">
        <x:f>IF(ISNUMBER(A32),IF(A32&lt;&gt;A31,COUNTIFS(Fälle!$D$7:$D$56,"&gt;="&amp;A32,Fälle!$E$7:$E$56,"gültig"),""),"")</x:f>
      </x:c>
      <x:c r="C32" s="14" t="str">
        <x:f>IF(ISNUMBER(B32),COUNTIFS(Fälle!$B$7:$B$56,A32,Fälle!$C$7:$C$56,1,Fälle!$E$7:$E$56,"gültig"),"")</x:f>
      </x:c>
      <x:c r="D32" s="14" t="str">
        <x:f>IF(ISNUMBER(B32),COUNTIFS(Fälle!$B$7:$B$56,A32,Fälle!$C$7:$C$56,0,Fälle!$E$7:$E$56,"gültig"),"")</x:f>
      </x:c>
      <x:c r="E32" s="15" t="str">
        <x:f>IF(ISNUMBER(B32),1-C32/B32,IF(ISNUMBER(A32),1,""))</x:f>
      </x:c>
      <x:c r="F32" s="15" t="str">
        <x:f>IF(ISNUMBER(A32),F31*E32,"")</x:f>
      </x:c>
      <x:c r="G32" s="14" t="str">
        <x:f>IF(ISNUMBER(F32),IF(F32&lt;=0.5,A32,""),"")</x:f>
      </x:c>
      <x:c r="H32" s="14" t="n">
        <x:f>IF(ISNUMBER(A32),IF(AND(ISNUMBER(Ergebnis!$B$8),A32&lt;=Ergebnis!$B$8),26,0),0)</x:f>
        <x:v>0</x:v>
      </x:c>
    </x:row>
    <x:row r="33" ht="23" customHeight="1">
      <x:c r="A33" s="14" t="str">
        <x:f>IF(AND(Ergebnis!$E$9="gültig",27&lt;=Ergebnis!$E$7),SMALL(Fälle!$D$7:$D$56,27+50-Ergebnis!$E$7),"")</x:f>
      </x:c>
      <x:c r="B33" s="14" t="str">
        <x:f>IF(ISNUMBER(A33),IF(A33&lt;&gt;A32,COUNTIFS(Fälle!$D$7:$D$56,"&gt;="&amp;A33,Fälle!$E$7:$E$56,"gültig"),""),"")</x:f>
      </x:c>
      <x:c r="C33" s="14" t="str">
        <x:f>IF(ISNUMBER(B33),COUNTIFS(Fälle!$B$7:$B$56,A33,Fälle!$C$7:$C$56,1,Fälle!$E$7:$E$56,"gültig"),"")</x:f>
      </x:c>
      <x:c r="D33" s="14" t="str">
        <x:f>IF(ISNUMBER(B33),COUNTIFS(Fälle!$B$7:$B$56,A33,Fälle!$C$7:$C$56,0,Fälle!$E$7:$E$56,"gültig"),"")</x:f>
      </x:c>
      <x:c r="E33" s="15" t="str">
        <x:f>IF(ISNUMBER(B33),1-C33/B33,IF(ISNUMBER(A33),1,""))</x:f>
      </x:c>
      <x:c r="F33" s="15" t="str">
        <x:f>IF(ISNUMBER(A33),F32*E33,"")</x:f>
      </x:c>
      <x:c r="G33" s="14" t="str">
        <x:f>IF(ISNUMBER(F33),IF(F33&lt;=0.5,A33,""),"")</x:f>
      </x:c>
      <x:c r="H33" s="14" t="n">
        <x:f>IF(ISNUMBER(A33),IF(AND(ISNUMBER(Ergebnis!$B$8),A33&lt;=Ergebnis!$B$8),27,0),0)</x:f>
        <x:v>0</x:v>
      </x:c>
    </x:row>
    <x:row r="34" ht="23" customHeight="1">
      <x:c r="A34" s="14" t="str">
        <x:f>IF(AND(Ergebnis!$E$9="gültig",28&lt;=Ergebnis!$E$7),SMALL(Fälle!$D$7:$D$56,28+50-Ergebnis!$E$7),"")</x:f>
      </x:c>
      <x:c r="B34" s="14" t="str">
        <x:f>IF(ISNUMBER(A34),IF(A34&lt;&gt;A33,COUNTIFS(Fälle!$D$7:$D$56,"&gt;="&amp;A34,Fälle!$E$7:$E$56,"gültig"),""),"")</x:f>
      </x:c>
      <x:c r="C34" s="14" t="str">
        <x:f>IF(ISNUMBER(B34),COUNTIFS(Fälle!$B$7:$B$56,A34,Fälle!$C$7:$C$56,1,Fälle!$E$7:$E$56,"gültig"),"")</x:f>
      </x:c>
      <x:c r="D34" s="14" t="str">
        <x:f>IF(ISNUMBER(B34),COUNTIFS(Fälle!$B$7:$B$56,A34,Fälle!$C$7:$C$56,0,Fälle!$E$7:$E$56,"gültig"),"")</x:f>
      </x:c>
      <x:c r="E34" s="15" t="str">
        <x:f>IF(ISNUMBER(B34),1-C34/B34,IF(ISNUMBER(A34),1,""))</x:f>
      </x:c>
      <x:c r="F34" s="15" t="str">
        <x:f>IF(ISNUMBER(A34),F33*E34,"")</x:f>
      </x:c>
      <x:c r="G34" s="14" t="str">
        <x:f>IF(ISNUMBER(F34),IF(F34&lt;=0.5,A34,""),"")</x:f>
      </x:c>
      <x:c r="H34" s="14" t="n">
        <x:f>IF(ISNUMBER(A34),IF(AND(ISNUMBER(Ergebnis!$B$8),A34&lt;=Ergebnis!$B$8),28,0),0)</x:f>
        <x:v>0</x:v>
      </x:c>
    </x:row>
    <x:row r="35" ht="23" customHeight="1">
      <x:c r="A35" s="14" t="str">
        <x:f>IF(AND(Ergebnis!$E$9="gültig",29&lt;=Ergebnis!$E$7),SMALL(Fälle!$D$7:$D$56,29+50-Ergebnis!$E$7),"")</x:f>
      </x:c>
      <x:c r="B35" s="14" t="str">
        <x:f>IF(ISNUMBER(A35),IF(A35&lt;&gt;A34,COUNTIFS(Fälle!$D$7:$D$56,"&gt;="&amp;A35,Fälle!$E$7:$E$56,"gültig"),""),"")</x:f>
      </x:c>
      <x:c r="C35" s="14" t="str">
        <x:f>IF(ISNUMBER(B35),COUNTIFS(Fälle!$B$7:$B$56,A35,Fälle!$C$7:$C$56,1,Fälle!$E$7:$E$56,"gültig"),"")</x:f>
      </x:c>
      <x:c r="D35" s="14" t="str">
        <x:f>IF(ISNUMBER(B35),COUNTIFS(Fälle!$B$7:$B$56,A35,Fälle!$C$7:$C$56,0,Fälle!$E$7:$E$56,"gültig"),"")</x:f>
      </x:c>
      <x:c r="E35" s="15" t="str">
        <x:f>IF(ISNUMBER(B35),1-C35/B35,IF(ISNUMBER(A35),1,""))</x:f>
      </x:c>
      <x:c r="F35" s="15" t="str">
        <x:f>IF(ISNUMBER(A35),F34*E35,"")</x:f>
      </x:c>
      <x:c r="G35" s="14" t="str">
        <x:f>IF(ISNUMBER(F35),IF(F35&lt;=0.5,A35,""),"")</x:f>
      </x:c>
      <x:c r="H35" s="14" t="n">
        <x:f>IF(ISNUMBER(A35),IF(AND(ISNUMBER(Ergebnis!$B$8),A35&lt;=Ergebnis!$B$8),29,0),0)</x:f>
        <x:v>0</x:v>
      </x:c>
    </x:row>
    <x:row r="36" ht="23" customHeight="1">
      <x:c r="A36" s="14" t="str">
        <x:f>IF(AND(Ergebnis!$E$9="gültig",30&lt;=Ergebnis!$E$7),SMALL(Fälle!$D$7:$D$56,30+50-Ergebnis!$E$7),"")</x:f>
      </x:c>
      <x:c r="B36" s="14" t="str">
        <x:f>IF(ISNUMBER(A36),IF(A36&lt;&gt;A35,COUNTIFS(Fälle!$D$7:$D$56,"&gt;="&amp;A36,Fälle!$E$7:$E$56,"gültig"),""),"")</x:f>
      </x:c>
      <x:c r="C36" s="14" t="str">
        <x:f>IF(ISNUMBER(B36),COUNTIFS(Fälle!$B$7:$B$56,A36,Fälle!$C$7:$C$56,1,Fälle!$E$7:$E$56,"gültig"),"")</x:f>
      </x:c>
      <x:c r="D36" s="14" t="str">
        <x:f>IF(ISNUMBER(B36),COUNTIFS(Fälle!$B$7:$B$56,A36,Fälle!$C$7:$C$56,0,Fälle!$E$7:$E$56,"gültig"),"")</x:f>
      </x:c>
      <x:c r="E36" s="15" t="str">
        <x:f>IF(ISNUMBER(B36),1-C36/B36,IF(ISNUMBER(A36),1,""))</x:f>
      </x:c>
      <x:c r="F36" s="15" t="str">
        <x:f>IF(ISNUMBER(A36),F35*E36,"")</x:f>
      </x:c>
      <x:c r="G36" s="14" t="str">
        <x:f>IF(ISNUMBER(F36),IF(F36&lt;=0.5,A36,""),"")</x:f>
      </x:c>
      <x:c r="H36" s="14" t="n">
        <x:f>IF(ISNUMBER(A36),IF(AND(ISNUMBER(Ergebnis!$B$8),A36&lt;=Ergebnis!$B$8),30,0),0)</x:f>
        <x:v>0</x:v>
      </x:c>
    </x:row>
    <x:row r="37" ht="23" customHeight="1">
      <x:c r="A37" s="14" t="str">
        <x:f>IF(AND(Ergebnis!$E$9="gültig",31&lt;=Ergebnis!$E$7),SMALL(Fälle!$D$7:$D$56,31+50-Ergebnis!$E$7),"")</x:f>
      </x:c>
      <x:c r="B37" s="14" t="str">
        <x:f>IF(ISNUMBER(A37),IF(A37&lt;&gt;A36,COUNTIFS(Fälle!$D$7:$D$56,"&gt;="&amp;A37,Fälle!$E$7:$E$56,"gültig"),""),"")</x:f>
      </x:c>
      <x:c r="C37" s="14" t="str">
        <x:f>IF(ISNUMBER(B37),COUNTIFS(Fälle!$B$7:$B$56,A37,Fälle!$C$7:$C$56,1,Fälle!$E$7:$E$56,"gültig"),"")</x:f>
      </x:c>
      <x:c r="D37" s="14" t="str">
        <x:f>IF(ISNUMBER(B37),COUNTIFS(Fälle!$B$7:$B$56,A37,Fälle!$C$7:$C$56,0,Fälle!$E$7:$E$56,"gültig"),"")</x:f>
      </x:c>
      <x:c r="E37" s="15" t="str">
        <x:f>IF(ISNUMBER(B37),1-C37/B37,IF(ISNUMBER(A37),1,""))</x:f>
      </x:c>
      <x:c r="F37" s="15" t="str">
        <x:f>IF(ISNUMBER(A37),F36*E37,"")</x:f>
      </x:c>
      <x:c r="G37" s="14" t="str">
        <x:f>IF(ISNUMBER(F37),IF(F37&lt;=0.5,A37,""),"")</x:f>
      </x:c>
      <x:c r="H37" s="14" t="n">
        <x:f>IF(ISNUMBER(A37),IF(AND(ISNUMBER(Ergebnis!$B$8),A37&lt;=Ergebnis!$B$8),31,0),0)</x:f>
        <x:v>0</x:v>
      </x:c>
    </x:row>
    <x:row r="38" ht="23" customHeight="1">
      <x:c r="A38" s="14" t="str">
        <x:f>IF(AND(Ergebnis!$E$9="gültig",32&lt;=Ergebnis!$E$7),SMALL(Fälle!$D$7:$D$56,32+50-Ergebnis!$E$7),"")</x:f>
      </x:c>
      <x:c r="B38" s="14" t="str">
        <x:f>IF(ISNUMBER(A38),IF(A38&lt;&gt;A37,COUNTIFS(Fälle!$D$7:$D$56,"&gt;="&amp;A38,Fälle!$E$7:$E$56,"gültig"),""),"")</x:f>
      </x:c>
      <x:c r="C38" s="14" t="str">
        <x:f>IF(ISNUMBER(B38),COUNTIFS(Fälle!$B$7:$B$56,A38,Fälle!$C$7:$C$56,1,Fälle!$E$7:$E$56,"gültig"),"")</x:f>
      </x:c>
      <x:c r="D38" s="14" t="str">
        <x:f>IF(ISNUMBER(B38),COUNTIFS(Fälle!$B$7:$B$56,A38,Fälle!$C$7:$C$56,0,Fälle!$E$7:$E$56,"gültig"),"")</x:f>
      </x:c>
      <x:c r="E38" s="15" t="str">
        <x:f>IF(ISNUMBER(B38),1-C38/B38,IF(ISNUMBER(A38),1,""))</x:f>
      </x:c>
      <x:c r="F38" s="15" t="str">
        <x:f>IF(ISNUMBER(A38),F37*E38,"")</x:f>
      </x:c>
      <x:c r="G38" s="14" t="str">
        <x:f>IF(ISNUMBER(F38),IF(F38&lt;=0.5,A38,""),"")</x:f>
      </x:c>
      <x:c r="H38" s="14" t="n">
        <x:f>IF(ISNUMBER(A38),IF(AND(ISNUMBER(Ergebnis!$B$8),A38&lt;=Ergebnis!$B$8),32,0),0)</x:f>
        <x:v>0</x:v>
      </x:c>
    </x:row>
    <x:row r="39" ht="23" customHeight="1">
      <x:c r="A39" s="14" t="str">
        <x:f>IF(AND(Ergebnis!$E$9="gültig",33&lt;=Ergebnis!$E$7),SMALL(Fälle!$D$7:$D$56,33+50-Ergebnis!$E$7),"")</x:f>
      </x:c>
      <x:c r="B39" s="14" t="str">
        <x:f>IF(ISNUMBER(A39),IF(A39&lt;&gt;A38,COUNTIFS(Fälle!$D$7:$D$56,"&gt;="&amp;A39,Fälle!$E$7:$E$56,"gültig"),""),"")</x:f>
      </x:c>
      <x:c r="C39" s="14" t="str">
        <x:f>IF(ISNUMBER(B39),COUNTIFS(Fälle!$B$7:$B$56,A39,Fälle!$C$7:$C$56,1,Fälle!$E$7:$E$56,"gültig"),"")</x:f>
      </x:c>
      <x:c r="D39" s="14" t="str">
        <x:f>IF(ISNUMBER(B39),COUNTIFS(Fälle!$B$7:$B$56,A39,Fälle!$C$7:$C$56,0,Fälle!$E$7:$E$56,"gültig"),"")</x:f>
      </x:c>
      <x:c r="E39" s="15" t="str">
        <x:f>IF(ISNUMBER(B39),1-C39/B39,IF(ISNUMBER(A39),1,""))</x:f>
      </x:c>
      <x:c r="F39" s="15" t="str">
        <x:f>IF(ISNUMBER(A39),F38*E39,"")</x:f>
      </x:c>
      <x:c r="G39" s="14" t="str">
        <x:f>IF(ISNUMBER(F39),IF(F39&lt;=0.5,A39,""),"")</x:f>
      </x:c>
      <x:c r="H39" s="14" t="n">
        <x:f>IF(ISNUMBER(A39),IF(AND(ISNUMBER(Ergebnis!$B$8),A39&lt;=Ergebnis!$B$8),33,0),0)</x:f>
        <x:v>0</x:v>
      </x:c>
    </x:row>
    <x:row r="40" ht="23" customHeight="1">
      <x:c r="A40" s="14" t="str">
        <x:f>IF(AND(Ergebnis!$E$9="gültig",34&lt;=Ergebnis!$E$7),SMALL(Fälle!$D$7:$D$56,34+50-Ergebnis!$E$7),"")</x:f>
      </x:c>
      <x:c r="B40" s="14" t="str">
        <x:f>IF(ISNUMBER(A40),IF(A40&lt;&gt;A39,COUNTIFS(Fälle!$D$7:$D$56,"&gt;="&amp;A40,Fälle!$E$7:$E$56,"gültig"),""),"")</x:f>
      </x:c>
      <x:c r="C40" s="14" t="str">
        <x:f>IF(ISNUMBER(B40),COUNTIFS(Fälle!$B$7:$B$56,A40,Fälle!$C$7:$C$56,1,Fälle!$E$7:$E$56,"gültig"),"")</x:f>
      </x:c>
      <x:c r="D40" s="14" t="str">
        <x:f>IF(ISNUMBER(B40),COUNTIFS(Fälle!$B$7:$B$56,A40,Fälle!$C$7:$C$56,0,Fälle!$E$7:$E$56,"gültig"),"")</x:f>
      </x:c>
      <x:c r="E40" s="15" t="str">
        <x:f>IF(ISNUMBER(B40),1-C40/B40,IF(ISNUMBER(A40),1,""))</x:f>
      </x:c>
      <x:c r="F40" s="15" t="str">
        <x:f>IF(ISNUMBER(A40),F39*E40,"")</x:f>
      </x:c>
      <x:c r="G40" s="14" t="str">
        <x:f>IF(ISNUMBER(F40),IF(F40&lt;=0.5,A40,""),"")</x:f>
      </x:c>
      <x:c r="H40" s="14" t="n">
        <x:f>IF(ISNUMBER(A40),IF(AND(ISNUMBER(Ergebnis!$B$8),A40&lt;=Ergebnis!$B$8),34,0),0)</x:f>
        <x:v>0</x:v>
      </x:c>
    </x:row>
    <x:row r="41" ht="23" customHeight="1">
      <x:c r="A41" s="14" t="str">
        <x:f>IF(AND(Ergebnis!$E$9="gültig",35&lt;=Ergebnis!$E$7),SMALL(Fälle!$D$7:$D$56,35+50-Ergebnis!$E$7),"")</x:f>
      </x:c>
      <x:c r="B41" s="14" t="str">
        <x:f>IF(ISNUMBER(A41),IF(A41&lt;&gt;A40,COUNTIFS(Fälle!$D$7:$D$56,"&gt;="&amp;A41,Fälle!$E$7:$E$56,"gültig"),""),"")</x:f>
      </x:c>
      <x:c r="C41" s="14" t="str">
        <x:f>IF(ISNUMBER(B41),COUNTIFS(Fälle!$B$7:$B$56,A41,Fälle!$C$7:$C$56,1,Fälle!$E$7:$E$56,"gültig"),"")</x:f>
      </x:c>
      <x:c r="D41" s="14" t="str">
        <x:f>IF(ISNUMBER(B41),COUNTIFS(Fälle!$B$7:$B$56,A41,Fälle!$C$7:$C$56,0,Fälle!$E$7:$E$56,"gültig"),"")</x:f>
      </x:c>
      <x:c r="E41" s="15" t="str">
        <x:f>IF(ISNUMBER(B41),1-C41/B41,IF(ISNUMBER(A41),1,""))</x:f>
      </x:c>
      <x:c r="F41" s="15" t="str">
        <x:f>IF(ISNUMBER(A41),F40*E41,"")</x:f>
      </x:c>
      <x:c r="G41" s="14" t="str">
        <x:f>IF(ISNUMBER(F41),IF(F41&lt;=0.5,A41,""),"")</x:f>
      </x:c>
      <x:c r="H41" s="14" t="n">
        <x:f>IF(ISNUMBER(A41),IF(AND(ISNUMBER(Ergebnis!$B$8),A41&lt;=Ergebnis!$B$8),35,0),0)</x:f>
        <x:v>0</x:v>
      </x:c>
    </x:row>
    <x:row r="42" ht="23" customHeight="1">
      <x:c r="A42" s="14" t="str">
        <x:f>IF(AND(Ergebnis!$E$9="gültig",36&lt;=Ergebnis!$E$7),SMALL(Fälle!$D$7:$D$56,36+50-Ergebnis!$E$7),"")</x:f>
      </x:c>
      <x:c r="B42" s="14" t="str">
        <x:f>IF(ISNUMBER(A42),IF(A42&lt;&gt;A41,COUNTIFS(Fälle!$D$7:$D$56,"&gt;="&amp;A42,Fälle!$E$7:$E$56,"gültig"),""),"")</x:f>
      </x:c>
      <x:c r="C42" s="14" t="str">
        <x:f>IF(ISNUMBER(B42),COUNTIFS(Fälle!$B$7:$B$56,A42,Fälle!$C$7:$C$56,1,Fälle!$E$7:$E$56,"gültig"),"")</x:f>
      </x:c>
      <x:c r="D42" s="14" t="str">
        <x:f>IF(ISNUMBER(B42),COUNTIFS(Fälle!$B$7:$B$56,A42,Fälle!$C$7:$C$56,0,Fälle!$E$7:$E$56,"gültig"),"")</x:f>
      </x:c>
      <x:c r="E42" s="15" t="str">
        <x:f>IF(ISNUMBER(B42),1-C42/B42,IF(ISNUMBER(A42),1,""))</x:f>
      </x:c>
      <x:c r="F42" s="15" t="str">
        <x:f>IF(ISNUMBER(A42),F41*E42,"")</x:f>
      </x:c>
      <x:c r="G42" s="14" t="str">
        <x:f>IF(ISNUMBER(F42),IF(F42&lt;=0.5,A42,""),"")</x:f>
      </x:c>
      <x:c r="H42" s="14" t="n">
        <x:f>IF(ISNUMBER(A42),IF(AND(ISNUMBER(Ergebnis!$B$8),A42&lt;=Ergebnis!$B$8),36,0),0)</x:f>
        <x:v>0</x:v>
      </x:c>
    </x:row>
    <x:row r="43" ht="23" customHeight="1">
      <x:c r="A43" s="14" t="str">
        <x:f>IF(AND(Ergebnis!$E$9="gültig",37&lt;=Ergebnis!$E$7),SMALL(Fälle!$D$7:$D$56,37+50-Ergebnis!$E$7),"")</x:f>
      </x:c>
      <x:c r="B43" s="14" t="str">
        <x:f>IF(ISNUMBER(A43),IF(A43&lt;&gt;A42,COUNTIFS(Fälle!$D$7:$D$56,"&gt;="&amp;A43,Fälle!$E$7:$E$56,"gültig"),""),"")</x:f>
      </x:c>
      <x:c r="C43" s="14" t="str">
        <x:f>IF(ISNUMBER(B43),COUNTIFS(Fälle!$B$7:$B$56,A43,Fälle!$C$7:$C$56,1,Fälle!$E$7:$E$56,"gültig"),"")</x:f>
      </x:c>
      <x:c r="D43" s="14" t="str">
        <x:f>IF(ISNUMBER(B43),COUNTIFS(Fälle!$B$7:$B$56,A43,Fälle!$C$7:$C$56,0,Fälle!$E$7:$E$56,"gültig"),"")</x:f>
      </x:c>
      <x:c r="E43" s="15" t="str">
        <x:f>IF(ISNUMBER(B43),1-C43/B43,IF(ISNUMBER(A43),1,""))</x:f>
      </x:c>
      <x:c r="F43" s="15" t="str">
        <x:f>IF(ISNUMBER(A43),F42*E43,"")</x:f>
      </x:c>
      <x:c r="G43" s="14" t="str">
        <x:f>IF(ISNUMBER(F43),IF(F43&lt;=0.5,A43,""),"")</x:f>
      </x:c>
      <x:c r="H43" s="14" t="n">
        <x:f>IF(ISNUMBER(A43),IF(AND(ISNUMBER(Ergebnis!$B$8),A43&lt;=Ergebnis!$B$8),37,0),0)</x:f>
        <x:v>0</x:v>
      </x:c>
    </x:row>
    <x:row r="44" ht="23" customHeight="1">
      <x:c r="A44" s="14" t="str">
        <x:f>IF(AND(Ergebnis!$E$9="gültig",38&lt;=Ergebnis!$E$7),SMALL(Fälle!$D$7:$D$56,38+50-Ergebnis!$E$7),"")</x:f>
      </x:c>
      <x:c r="B44" s="14" t="str">
        <x:f>IF(ISNUMBER(A44),IF(A44&lt;&gt;A43,COUNTIFS(Fälle!$D$7:$D$56,"&gt;="&amp;A44,Fälle!$E$7:$E$56,"gültig"),""),"")</x:f>
      </x:c>
      <x:c r="C44" s="14" t="str">
        <x:f>IF(ISNUMBER(B44),COUNTIFS(Fälle!$B$7:$B$56,A44,Fälle!$C$7:$C$56,1,Fälle!$E$7:$E$56,"gültig"),"")</x:f>
      </x:c>
      <x:c r="D44" s="14" t="str">
        <x:f>IF(ISNUMBER(B44),COUNTIFS(Fälle!$B$7:$B$56,A44,Fälle!$C$7:$C$56,0,Fälle!$E$7:$E$56,"gültig"),"")</x:f>
      </x:c>
      <x:c r="E44" s="15" t="str">
        <x:f>IF(ISNUMBER(B44),1-C44/B44,IF(ISNUMBER(A44),1,""))</x:f>
      </x:c>
      <x:c r="F44" s="15" t="str">
        <x:f>IF(ISNUMBER(A44),F43*E44,"")</x:f>
      </x:c>
      <x:c r="G44" s="14" t="str">
        <x:f>IF(ISNUMBER(F44),IF(F44&lt;=0.5,A44,""),"")</x:f>
      </x:c>
      <x:c r="H44" s="14" t="n">
        <x:f>IF(ISNUMBER(A44),IF(AND(ISNUMBER(Ergebnis!$B$8),A44&lt;=Ergebnis!$B$8),38,0),0)</x:f>
        <x:v>0</x:v>
      </x:c>
    </x:row>
    <x:row r="45" ht="23" customHeight="1">
      <x:c r="A45" s="14" t="str">
        <x:f>IF(AND(Ergebnis!$E$9="gültig",39&lt;=Ergebnis!$E$7),SMALL(Fälle!$D$7:$D$56,39+50-Ergebnis!$E$7),"")</x:f>
      </x:c>
      <x:c r="B45" s="14" t="str">
        <x:f>IF(ISNUMBER(A45),IF(A45&lt;&gt;A44,COUNTIFS(Fälle!$D$7:$D$56,"&gt;="&amp;A45,Fälle!$E$7:$E$56,"gültig"),""),"")</x:f>
      </x:c>
      <x:c r="C45" s="14" t="str">
        <x:f>IF(ISNUMBER(B45),COUNTIFS(Fälle!$B$7:$B$56,A45,Fälle!$C$7:$C$56,1,Fälle!$E$7:$E$56,"gültig"),"")</x:f>
      </x:c>
      <x:c r="D45" s="14" t="str">
        <x:f>IF(ISNUMBER(B45),COUNTIFS(Fälle!$B$7:$B$56,A45,Fälle!$C$7:$C$56,0,Fälle!$E$7:$E$56,"gültig"),"")</x:f>
      </x:c>
      <x:c r="E45" s="15" t="str">
        <x:f>IF(ISNUMBER(B45),1-C45/B45,IF(ISNUMBER(A45),1,""))</x:f>
      </x:c>
      <x:c r="F45" s="15" t="str">
        <x:f>IF(ISNUMBER(A45),F44*E45,"")</x:f>
      </x:c>
      <x:c r="G45" s="14" t="str">
        <x:f>IF(ISNUMBER(F45),IF(F45&lt;=0.5,A45,""),"")</x:f>
      </x:c>
      <x:c r="H45" s="14" t="n">
        <x:f>IF(ISNUMBER(A45),IF(AND(ISNUMBER(Ergebnis!$B$8),A45&lt;=Ergebnis!$B$8),39,0),0)</x:f>
        <x:v>0</x:v>
      </x:c>
    </x:row>
    <x:row r="46" ht="23" customHeight="1">
      <x:c r="A46" s="14" t="str">
        <x:f>IF(AND(Ergebnis!$E$9="gültig",40&lt;=Ergebnis!$E$7),SMALL(Fälle!$D$7:$D$56,40+50-Ergebnis!$E$7),"")</x:f>
      </x:c>
      <x:c r="B46" s="14" t="str">
        <x:f>IF(ISNUMBER(A46),IF(A46&lt;&gt;A45,COUNTIFS(Fälle!$D$7:$D$56,"&gt;="&amp;A46,Fälle!$E$7:$E$56,"gültig"),""),"")</x:f>
      </x:c>
      <x:c r="C46" s="14" t="str">
        <x:f>IF(ISNUMBER(B46),COUNTIFS(Fälle!$B$7:$B$56,A46,Fälle!$C$7:$C$56,1,Fälle!$E$7:$E$56,"gültig"),"")</x:f>
      </x:c>
      <x:c r="D46" s="14" t="str">
        <x:f>IF(ISNUMBER(B46),COUNTIFS(Fälle!$B$7:$B$56,A46,Fälle!$C$7:$C$56,0,Fälle!$E$7:$E$56,"gültig"),"")</x:f>
      </x:c>
      <x:c r="E46" s="15" t="str">
        <x:f>IF(ISNUMBER(B46),1-C46/B46,IF(ISNUMBER(A46),1,""))</x:f>
      </x:c>
      <x:c r="F46" s="15" t="str">
        <x:f>IF(ISNUMBER(A46),F45*E46,"")</x:f>
      </x:c>
      <x:c r="G46" s="14" t="str">
        <x:f>IF(ISNUMBER(F46),IF(F46&lt;=0.5,A46,""),"")</x:f>
      </x:c>
      <x:c r="H46" s="14" t="n">
        <x:f>IF(ISNUMBER(A46),IF(AND(ISNUMBER(Ergebnis!$B$8),A46&lt;=Ergebnis!$B$8),40,0),0)</x:f>
        <x:v>0</x:v>
      </x:c>
    </x:row>
    <x:row r="47" ht="23" customHeight="1">
      <x:c r="A47" s="14" t="str">
        <x:f>IF(AND(Ergebnis!$E$9="gültig",41&lt;=Ergebnis!$E$7),SMALL(Fälle!$D$7:$D$56,41+50-Ergebnis!$E$7),"")</x:f>
      </x:c>
      <x:c r="B47" s="14" t="str">
        <x:f>IF(ISNUMBER(A47),IF(A47&lt;&gt;A46,COUNTIFS(Fälle!$D$7:$D$56,"&gt;="&amp;A47,Fälle!$E$7:$E$56,"gültig"),""),"")</x:f>
      </x:c>
      <x:c r="C47" s="14" t="str">
        <x:f>IF(ISNUMBER(B47),COUNTIFS(Fälle!$B$7:$B$56,A47,Fälle!$C$7:$C$56,1,Fälle!$E$7:$E$56,"gültig"),"")</x:f>
      </x:c>
      <x:c r="D47" s="14" t="str">
        <x:f>IF(ISNUMBER(B47),COUNTIFS(Fälle!$B$7:$B$56,A47,Fälle!$C$7:$C$56,0,Fälle!$E$7:$E$56,"gültig"),"")</x:f>
      </x:c>
      <x:c r="E47" s="15" t="str">
        <x:f>IF(ISNUMBER(B47),1-C47/B47,IF(ISNUMBER(A47),1,""))</x:f>
      </x:c>
      <x:c r="F47" s="15" t="str">
        <x:f>IF(ISNUMBER(A47),F46*E47,"")</x:f>
      </x:c>
      <x:c r="G47" s="14" t="str">
        <x:f>IF(ISNUMBER(F47),IF(F47&lt;=0.5,A47,""),"")</x:f>
      </x:c>
      <x:c r="H47" s="14" t="n">
        <x:f>IF(ISNUMBER(A47),IF(AND(ISNUMBER(Ergebnis!$B$8),A47&lt;=Ergebnis!$B$8),41,0),0)</x:f>
        <x:v>0</x:v>
      </x:c>
    </x:row>
    <x:row r="48" ht="23" customHeight="1">
      <x:c r="A48" s="14" t="str">
        <x:f>IF(AND(Ergebnis!$E$9="gültig",42&lt;=Ergebnis!$E$7),SMALL(Fälle!$D$7:$D$56,42+50-Ergebnis!$E$7),"")</x:f>
      </x:c>
      <x:c r="B48" s="14" t="str">
        <x:f>IF(ISNUMBER(A48),IF(A48&lt;&gt;A47,COUNTIFS(Fälle!$D$7:$D$56,"&gt;="&amp;A48,Fälle!$E$7:$E$56,"gültig"),""),"")</x:f>
      </x:c>
      <x:c r="C48" s="14" t="str">
        <x:f>IF(ISNUMBER(B48),COUNTIFS(Fälle!$B$7:$B$56,A48,Fälle!$C$7:$C$56,1,Fälle!$E$7:$E$56,"gültig"),"")</x:f>
      </x:c>
      <x:c r="D48" s="14" t="str">
        <x:f>IF(ISNUMBER(B48),COUNTIFS(Fälle!$B$7:$B$56,A48,Fälle!$C$7:$C$56,0,Fälle!$E$7:$E$56,"gültig"),"")</x:f>
      </x:c>
      <x:c r="E48" s="15" t="str">
        <x:f>IF(ISNUMBER(B48),1-C48/B48,IF(ISNUMBER(A48),1,""))</x:f>
      </x:c>
      <x:c r="F48" s="15" t="str">
        <x:f>IF(ISNUMBER(A48),F47*E48,"")</x:f>
      </x:c>
      <x:c r="G48" s="14" t="str">
        <x:f>IF(ISNUMBER(F48),IF(F48&lt;=0.5,A48,""),"")</x:f>
      </x:c>
      <x:c r="H48" s="14" t="n">
        <x:f>IF(ISNUMBER(A48),IF(AND(ISNUMBER(Ergebnis!$B$8),A48&lt;=Ergebnis!$B$8),42,0),0)</x:f>
        <x:v>0</x:v>
      </x:c>
    </x:row>
    <x:row r="49" ht="23" customHeight="1">
      <x:c r="A49" s="14" t="str">
        <x:f>IF(AND(Ergebnis!$E$9="gültig",43&lt;=Ergebnis!$E$7),SMALL(Fälle!$D$7:$D$56,43+50-Ergebnis!$E$7),"")</x:f>
      </x:c>
      <x:c r="B49" s="14" t="str">
        <x:f>IF(ISNUMBER(A49),IF(A49&lt;&gt;A48,COUNTIFS(Fälle!$D$7:$D$56,"&gt;="&amp;A49,Fälle!$E$7:$E$56,"gültig"),""),"")</x:f>
      </x:c>
      <x:c r="C49" s="14" t="str">
        <x:f>IF(ISNUMBER(B49),COUNTIFS(Fälle!$B$7:$B$56,A49,Fälle!$C$7:$C$56,1,Fälle!$E$7:$E$56,"gültig"),"")</x:f>
      </x:c>
      <x:c r="D49" s="14" t="str">
        <x:f>IF(ISNUMBER(B49),COUNTIFS(Fälle!$B$7:$B$56,A49,Fälle!$C$7:$C$56,0,Fälle!$E$7:$E$56,"gültig"),"")</x:f>
      </x:c>
      <x:c r="E49" s="15" t="str">
        <x:f>IF(ISNUMBER(B49),1-C49/B49,IF(ISNUMBER(A49),1,""))</x:f>
      </x:c>
      <x:c r="F49" s="15" t="str">
        <x:f>IF(ISNUMBER(A49),F48*E49,"")</x:f>
      </x:c>
      <x:c r="G49" s="14" t="str">
        <x:f>IF(ISNUMBER(F49),IF(F49&lt;=0.5,A49,""),"")</x:f>
      </x:c>
      <x:c r="H49" s="14" t="n">
        <x:f>IF(ISNUMBER(A49),IF(AND(ISNUMBER(Ergebnis!$B$8),A49&lt;=Ergebnis!$B$8),43,0),0)</x:f>
        <x:v>0</x:v>
      </x:c>
    </x:row>
    <x:row r="50" ht="23" customHeight="1">
      <x:c r="A50" s="14" t="str">
        <x:f>IF(AND(Ergebnis!$E$9="gültig",44&lt;=Ergebnis!$E$7),SMALL(Fälle!$D$7:$D$56,44+50-Ergebnis!$E$7),"")</x:f>
      </x:c>
      <x:c r="B50" s="14" t="str">
        <x:f>IF(ISNUMBER(A50),IF(A50&lt;&gt;A49,COUNTIFS(Fälle!$D$7:$D$56,"&gt;="&amp;A50,Fälle!$E$7:$E$56,"gültig"),""),"")</x:f>
      </x:c>
      <x:c r="C50" s="14" t="str">
        <x:f>IF(ISNUMBER(B50),COUNTIFS(Fälle!$B$7:$B$56,A50,Fälle!$C$7:$C$56,1,Fälle!$E$7:$E$56,"gültig"),"")</x:f>
      </x:c>
      <x:c r="D50" s="14" t="str">
        <x:f>IF(ISNUMBER(B50),COUNTIFS(Fälle!$B$7:$B$56,A50,Fälle!$C$7:$C$56,0,Fälle!$E$7:$E$56,"gültig"),"")</x:f>
      </x:c>
      <x:c r="E50" s="15" t="str">
        <x:f>IF(ISNUMBER(B50),1-C50/B50,IF(ISNUMBER(A50),1,""))</x:f>
      </x:c>
      <x:c r="F50" s="15" t="str">
        <x:f>IF(ISNUMBER(A50),F49*E50,"")</x:f>
      </x:c>
      <x:c r="G50" s="14" t="str">
        <x:f>IF(ISNUMBER(F50),IF(F50&lt;=0.5,A50,""),"")</x:f>
      </x:c>
      <x:c r="H50" s="14" t="n">
        <x:f>IF(ISNUMBER(A50),IF(AND(ISNUMBER(Ergebnis!$B$8),A50&lt;=Ergebnis!$B$8),44,0),0)</x:f>
        <x:v>0</x:v>
      </x:c>
    </x:row>
    <x:row r="51" ht="23" customHeight="1">
      <x:c r="A51" s="14" t="str">
        <x:f>IF(AND(Ergebnis!$E$9="gültig",45&lt;=Ergebnis!$E$7),SMALL(Fälle!$D$7:$D$56,45+50-Ergebnis!$E$7),"")</x:f>
      </x:c>
      <x:c r="B51" s="14" t="str">
        <x:f>IF(ISNUMBER(A51),IF(A51&lt;&gt;A50,COUNTIFS(Fälle!$D$7:$D$56,"&gt;="&amp;A51,Fälle!$E$7:$E$56,"gültig"),""),"")</x:f>
      </x:c>
      <x:c r="C51" s="14" t="str">
        <x:f>IF(ISNUMBER(B51),COUNTIFS(Fälle!$B$7:$B$56,A51,Fälle!$C$7:$C$56,1,Fälle!$E$7:$E$56,"gültig"),"")</x:f>
      </x:c>
      <x:c r="D51" s="14" t="str">
        <x:f>IF(ISNUMBER(B51),COUNTIFS(Fälle!$B$7:$B$56,A51,Fälle!$C$7:$C$56,0,Fälle!$E$7:$E$56,"gültig"),"")</x:f>
      </x:c>
      <x:c r="E51" s="15" t="str">
        <x:f>IF(ISNUMBER(B51),1-C51/B51,IF(ISNUMBER(A51),1,""))</x:f>
      </x:c>
      <x:c r="F51" s="15" t="str">
        <x:f>IF(ISNUMBER(A51),F50*E51,"")</x:f>
      </x:c>
      <x:c r="G51" s="14" t="str">
        <x:f>IF(ISNUMBER(F51),IF(F51&lt;=0.5,A51,""),"")</x:f>
      </x:c>
      <x:c r="H51" s="14" t="n">
        <x:f>IF(ISNUMBER(A51),IF(AND(ISNUMBER(Ergebnis!$B$8),A51&lt;=Ergebnis!$B$8),45,0),0)</x:f>
        <x:v>0</x:v>
      </x:c>
    </x:row>
    <x:row r="52" ht="23" customHeight="1">
      <x:c r="A52" s="14" t="str">
        <x:f>IF(AND(Ergebnis!$E$9="gültig",46&lt;=Ergebnis!$E$7),SMALL(Fälle!$D$7:$D$56,46+50-Ergebnis!$E$7),"")</x:f>
      </x:c>
      <x:c r="B52" s="14" t="str">
        <x:f>IF(ISNUMBER(A52),IF(A52&lt;&gt;A51,COUNTIFS(Fälle!$D$7:$D$56,"&gt;="&amp;A52,Fälle!$E$7:$E$56,"gültig"),""),"")</x:f>
      </x:c>
      <x:c r="C52" s="14" t="str">
        <x:f>IF(ISNUMBER(B52),COUNTIFS(Fälle!$B$7:$B$56,A52,Fälle!$C$7:$C$56,1,Fälle!$E$7:$E$56,"gültig"),"")</x:f>
      </x:c>
      <x:c r="D52" s="14" t="str">
        <x:f>IF(ISNUMBER(B52),COUNTIFS(Fälle!$B$7:$B$56,A52,Fälle!$C$7:$C$56,0,Fälle!$E$7:$E$56,"gültig"),"")</x:f>
      </x:c>
      <x:c r="E52" s="15" t="str">
        <x:f>IF(ISNUMBER(B52),1-C52/B52,IF(ISNUMBER(A52),1,""))</x:f>
      </x:c>
      <x:c r="F52" s="15" t="str">
        <x:f>IF(ISNUMBER(A52),F51*E52,"")</x:f>
      </x:c>
      <x:c r="G52" s="14" t="str">
        <x:f>IF(ISNUMBER(F52),IF(F52&lt;=0.5,A52,""),"")</x:f>
      </x:c>
      <x:c r="H52" s="14" t="n">
        <x:f>IF(ISNUMBER(A52),IF(AND(ISNUMBER(Ergebnis!$B$8),A52&lt;=Ergebnis!$B$8),46,0),0)</x:f>
        <x:v>0</x:v>
      </x:c>
    </x:row>
    <x:row r="53" ht="23" customHeight="1">
      <x:c r="A53" s="14" t="str">
        <x:f>IF(AND(Ergebnis!$E$9="gültig",47&lt;=Ergebnis!$E$7),SMALL(Fälle!$D$7:$D$56,47+50-Ergebnis!$E$7),"")</x:f>
      </x:c>
      <x:c r="B53" s="14" t="str">
        <x:f>IF(ISNUMBER(A53),IF(A53&lt;&gt;A52,COUNTIFS(Fälle!$D$7:$D$56,"&gt;="&amp;A53,Fälle!$E$7:$E$56,"gültig"),""),"")</x:f>
      </x:c>
      <x:c r="C53" s="14" t="str">
        <x:f>IF(ISNUMBER(B53),COUNTIFS(Fälle!$B$7:$B$56,A53,Fälle!$C$7:$C$56,1,Fälle!$E$7:$E$56,"gültig"),"")</x:f>
      </x:c>
      <x:c r="D53" s="14" t="str">
        <x:f>IF(ISNUMBER(B53),COUNTIFS(Fälle!$B$7:$B$56,A53,Fälle!$C$7:$C$56,0,Fälle!$E$7:$E$56,"gültig"),"")</x:f>
      </x:c>
      <x:c r="E53" s="15" t="str">
        <x:f>IF(ISNUMBER(B53),1-C53/B53,IF(ISNUMBER(A53),1,""))</x:f>
      </x:c>
      <x:c r="F53" s="15" t="str">
        <x:f>IF(ISNUMBER(A53),F52*E53,"")</x:f>
      </x:c>
      <x:c r="G53" s="14" t="str">
        <x:f>IF(ISNUMBER(F53),IF(F53&lt;=0.5,A53,""),"")</x:f>
      </x:c>
      <x:c r="H53" s="14" t="n">
        <x:f>IF(ISNUMBER(A53),IF(AND(ISNUMBER(Ergebnis!$B$8),A53&lt;=Ergebnis!$B$8),47,0),0)</x:f>
        <x:v>0</x:v>
      </x:c>
    </x:row>
    <x:row r="54" ht="23" customHeight="1">
      <x:c r="A54" s="14" t="str">
        <x:f>IF(AND(Ergebnis!$E$9="gültig",48&lt;=Ergebnis!$E$7),SMALL(Fälle!$D$7:$D$56,48+50-Ergebnis!$E$7),"")</x:f>
      </x:c>
      <x:c r="B54" s="14" t="str">
        <x:f>IF(ISNUMBER(A54),IF(A54&lt;&gt;A53,COUNTIFS(Fälle!$D$7:$D$56,"&gt;="&amp;A54,Fälle!$E$7:$E$56,"gültig"),""),"")</x:f>
      </x:c>
      <x:c r="C54" s="14" t="str">
        <x:f>IF(ISNUMBER(B54),COUNTIFS(Fälle!$B$7:$B$56,A54,Fälle!$C$7:$C$56,1,Fälle!$E$7:$E$56,"gültig"),"")</x:f>
      </x:c>
      <x:c r="D54" s="14" t="str">
        <x:f>IF(ISNUMBER(B54),COUNTIFS(Fälle!$B$7:$B$56,A54,Fälle!$C$7:$C$56,0,Fälle!$E$7:$E$56,"gültig"),"")</x:f>
      </x:c>
      <x:c r="E54" s="15" t="str">
        <x:f>IF(ISNUMBER(B54),1-C54/B54,IF(ISNUMBER(A54),1,""))</x:f>
      </x:c>
      <x:c r="F54" s="15" t="str">
        <x:f>IF(ISNUMBER(A54),F53*E54,"")</x:f>
      </x:c>
      <x:c r="G54" s="14" t="str">
        <x:f>IF(ISNUMBER(F54),IF(F54&lt;=0.5,A54,""),"")</x:f>
      </x:c>
      <x:c r="H54" s="14" t="n">
        <x:f>IF(ISNUMBER(A54),IF(AND(ISNUMBER(Ergebnis!$B$8),A54&lt;=Ergebnis!$B$8),48,0),0)</x:f>
        <x:v>0</x:v>
      </x:c>
    </x:row>
    <x:row r="55" ht="23" customHeight="1">
      <x:c r="A55" s="14" t="str">
        <x:f>IF(AND(Ergebnis!$E$9="gültig",49&lt;=Ergebnis!$E$7),SMALL(Fälle!$D$7:$D$56,49+50-Ergebnis!$E$7),"")</x:f>
      </x:c>
      <x:c r="B55" s="14" t="str">
        <x:f>IF(ISNUMBER(A55),IF(A55&lt;&gt;A54,COUNTIFS(Fälle!$D$7:$D$56,"&gt;="&amp;A55,Fälle!$E$7:$E$56,"gültig"),""),"")</x:f>
      </x:c>
      <x:c r="C55" s="14" t="str">
        <x:f>IF(ISNUMBER(B55),COUNTIFS(Fälle!$B$7:$B$56,A55,Fälle!$C$7:$C$56,1,Fälle!$E$7:$E$56,"gültig"),"")</x:f>
      </x:c>
      <x:c r="D55" s="14" t="str">
        <x:f>IF(ISNUMBER(B55),COUNTIFS(Fälle!$B$7:$B$56,A55,Fälle!$C$7:$C$56,0,Fälle!$E$7:$E$56,"gültig"),"")</x:f>
      </x:c>
      <x:c r="E55" s="15" t="str">
        <x:f>IF(ISNUMBER(B55),1-C55/B55,IF(ISNUMBER(A55),1,""))</x:f>
      </x:c>
      <x:c r="F55" s="15" t="str">
        <x:f>IF(ISNUMBER(A55),F54*E55,"")</x:f>
      </x:c>
      <x:c r="G55" s="14" t="str">
        <x:f>IF(ISNUMBER(F55),IF(F55&lt;=0.5,A55,""),"")</x:f>
      </x:c>
      <x:c r="H55" s="14" t="n">
        <x:f>IF(ISNUMBER(A55),IF(AND(ISNUMBER(Ergebnis!$B$8),A55&lt;=Ergebnis!$B$8),49,0),0)</x:f>
        <x:v>0</x:v>
      </x:c>
    </x:row>
    <x:row r="56" ht="23" customHeight="1">
      <x:c r="A56" s="14" t="str">
        <x:f>IF(AND(Ergebnis!$E$9="gültig",50&lt;=Ergebnis!$E$7),SMALL(Fälle!$D$7:$D$56,50+50-Ergebnis!$E$7),"")</x:f>
      </x:c>
      <x:c r="B56" s="14" t="str">
        <x:f>IF(ISNUMBER(A56),IF(A56&lt;&gt;A55,COUNTIFS(Fälle!$D$7:$D$56,"&gt;="&amp;A56,Fälle!$E$7:$E$56,"gültig"),""),"")</x:f>
      </x:c>
      <x:c r="C56" s="14" t="str">
        <x:f>IF(ISNUMBER(B56),COUNTIFS(Fälle!$B$7:$B$56,A56,Fälle!$C$7:$C$56,1,Fälle!$E$7:$E$56,"gültig"),"")</x:f>
      </x:c>
      <x:c r="D56" s="14" t="str">
        <x:f>IF(ISNUMBER(B56),COUNTIFS(Fälle!$B$7:$B$56,A56,Fälle!$C$7:$C$56,0,Fälle!$E$7:$E$56,"gültig"),"")</x:f>
      </x:c>
      <x:c r="E56" s="15" t="str">
        <x:f>IF(ISNUMBER(B56),1-C56/B56,IF(ISNUMBER(A56),1,""))</x:f>
      </x:c>
      <x:c r="F56" s="15" t="str">
        <x:f>IF(ISNUMBER(A56),F55*E56,"")</x:f>
      </x:c>
      <x:c r="G56" s="14" t="str">
        <x:f>IF(ISNUMBER(F56),IF(F56&lt;=0.5,A56,""),"")</x:f>
      </x:c>
      <x:c r="H56" s="14" t="n">
        <x:f>IF(ISNUMBER(A56),IF(AND(ISNUMBER(Ergebnis!$B$8),A56&lt;=Ergebnis!$B$8),50,0),0)</x:f>
        <x:v>0</x:v>
      </x:c>
    </x:row>
    <x:row r="57" ht="23" customHeight="1">
      <x:c r="A57" s="9"/>
      <x:c r="B57" s="9"/>
      <x:c r="C57" s="9"/>
      <x:c r="D57" s="9"/>
      <x:c r="E57" s="9"/>
      <x:c r="F57" s="9"/>
      <x:c r="G57" s="9"/>
      <x:c r="H57" s="9"/>
    </x:row>
    <x:row r="58" ht="23" customHeight="1">
      <x:c r="A58" s="9"/>
      <x:c r="B58" s="9"/>
      <x:c r="C58" s="9"/>
      <x:c r="D58" s="9"/>
      <x:c r="E58" s="9"/>
      <x:c r="F58" s="9"/>
      <x:c r="G58" s="9"/>
      <x:c r="H58" s="9"/>
    </x:row>
    <x:row r="59" ht="23" customHeight="1">
      <x:c r="A59" s="9"/>
      <x:c r="B59" s="9"/>
      <x:c r="C59" s="9"/>
      <x:c r="D59" s="9"/>
      <x:c r="E59" s="9"/>
      <x:c r="F59" s="9"/>
      <x:c r="G59" s="9"/>
      <x:c r="H59" s="9"/>
    </x:row>
    <x:row r="60" ht="23" customHeight="1">
      <x:c r="A60" s="9"/>
      <x:c r="B60" s="9"/>
      <x:c r="C60" s="9"/>
      <x:c r="D60" s="9"/>
      <x:c r="E60" s="9"/>
      <x:c r="F60" s="9"/>
      <x:c r="G60" s="9"/>
      <x:c r="H60" s="9"/>
    </x:row>
    <x:row r="61" ht="23" customHeight="1">
      <x:c r="A61" s="9"/>
      <x:c r="B61" s="9"/>
      <x:c r="C61" s="9"/>
      <x:c r="D61" s="9"/>
      <x:c r="E61" s="9"/>
      <x:c r="F61" s="9"/>
      <x:c r="G61" s="9"/>
      <x:c r="H61" s="9"/>
    </x:row>
    <x:row r="62" ht="23" customHeight="1">
      <x:c r="A62" s="9"/>
      <x:c r="B62" s="9"/>
      <x:c r="C62" s="9"/>
      <x:c r="D62" s="9"/>
      <x:c r="E62" s="9"/>
      <x:c r="F62" s="9"/>
      <x:c r="G62" s="9"/>
      <x:c r="H62" s="9"/>
    </x:row>
    <x:row r="63" ht="23" customHeight="1">
      <x:c r="A63" s="9"/>
      <x:c r="B63" s="9"/>
      <x:c r="C63" s="9"/>
      <x:c r="D63" s="9"/>
      <x:c r="E63" s="9"/>
      <x:c r="F63" s="9"/>
      <x:c r="G63" s="9"/>
      <x:c r="H63" s="9"/>
    </x:row>
    <x:row r="64" ht="23" customHeight="1">
      <x:c r="A64" s="9"/>
      <x:c r="B64" s="9"/>
      <x:c r="C64" s="9"/>
      <x:c r="D64" s="9"/>
      <x:c r="E64" s="9"/>
      <x:c r="F64" s="9"/>
      <x:c r="G64" s="9"/>
      <x:c r="H64" s="9"/>
    </x:row>
    <x:row r="65" ht="23" customHeight="1">
      <x:c r="A65" s="9"/>
      <x:c r="B65" s="9"/>
      <x:c r="C65" s="9"/>
      <x:c r="D65" s="9"/>
      <x:c r="E65" s="9"/>
      <x:c r="F65" s="9"/>
      <x:c r="G65" s="9"/>
      <x:c r="H65" s="9"/>
    </x:row>
    <x:row r="66" ht="23" customHeight="1">
      <x:c r="A66" s="9"/>
      <x:c r="B66" s="9"/>
      <x:c r="C66" s="9"/>
      <x:c r="D66" s="9"/>
      <x:c r="E66" s="9"/>
      <x:c r="F66" s="9"/>
      <x:c r="G66" s="9"/>
      <x:c r="H66" s="9"/>
    </x:row>
    <x:row r="67" ht="23" customHeight="1">
      <x:c r="A67" s="9"/>
      <x:c r="B67" s="9"/>
      <x:c r="C67" s="9"/>
      <x:c r="D67" s="9"/>
      <x:c r="E67" s="9"/>
      <x:c r="F67" s="9"/>
      <x:c r="G67" s="9"/>
      <x:c r="H67" s="9"/>
    </x:row>
    <x:row r="68" ht="23" customHeight="1">
      <x:c r="A68" s="9"/>
      <x:c r="B68" s="9"/>
      <x:c r="C68" s="9"/>
      <x:c r="D68" s="9"/>
      <x:c r="E68" s="9"/>
      <x:c r="F68" s="9"/>
      <x:c r="G68" s="9"/>
      <x:c r="H68" s="9"/>
    </x:row>
    <x:row r="69" ht="23" customHeight="1">
      <x:c r="A69" s="9"/>
      <x:c r="B69" s="9"/>
      <x:c r="C69" s="9"/>
      <x:c r="D69" s="9"/>
      <x:c r="E69" s="9"/>
      <x:c r="F69" s="9"/>
      <x:c r="G69" s="9"/>
      <x:c r="H69" s="9"/>
    </x:row>
    <x:row r="70" ht="23" customHeight="1">
      <x:c r="A70" s="9"/>
      <x:c r="B70" s="9"/>
      <x:c r="C70" s="9"/>
      <x:c r="D70" s="9"/>
      <x:c r="E70" s="9"/>
      <x:c r="F70" s="9"/>
      <x:c r="G70" s="9"/>
      <x:c r="H70" s="9"/>
    </x:row>
    <x:row r="71" ht="23" customHeight="1">
      <x:c r="A71" s="9"/>
      <x:c r="B71" s="9"/>
      <x:c r="C71" s="9"/>
      <x:c r="D71" s="9"/>
      <x:c r="E71" s="9"/>
      <x:c r="F71" s="9"/>
      <x:c r="G71" s="9"/>
      <x:c r="H71" s="9"/>
    </x:row>
    <x:row r="72" ht="23" customHeight="1">
      <x:c r="A72" s="9"/>
      <x:c r="B72" s="9"/>
      <x:c r="C72" s="9"/>
      <x:c r="D72" s="9"/>
      <x:c r="E72" s="9"/>
      <x:c r="F72" s="9"/>
      <x:c r="G72" s="9"/>
      <x:c r="H72" s="9"/>
    </x:row>
    <x:row r="73" ht="23" customHeight="1">
      <x:c r="A73" s="9"/>
      <x:c r="B73" s="9"/>
      <x:c r="C73" s="9"/>
      <x:c r="D73" s="9"/>
      <x:c r="E73" s="9"/>
      <x:c r="F73" s="9"/>
      <x:c r="G73" s="9"/>
      <x:c r="H73" s="9"/>
    </x:row>
    <x:row r="74" ht="23" customHeight="1">
      <x:c r="A74" s="9"/>
      <x:c r="B74" s="9"/>
      <x:c r="C74" s="9"/>
      <x:c r="D74" s="9"/>
      <x:c r="E74" s="9"/>
      <x:c r="F74" s="9"/>
      <x:c r="G74" s="9"/>
      <x:c r="H74" s="9"/>
    </x:row>
    <x:row r="75" ht="23" customHeight="1">
      <x:c r="A75" s="9"/>
      <x:c r="B75" s="9"/>
      <x:c r="C75" s="9"/>
      <x:c r="D75" s="9"/>
      <x:c r="E75" s="9"/>
      <x:c r="F75" s="9"/>
      <x:c r="G75" s="9"/>
      <x:c r="H75" s="9"/>
    </x:row>
    <x:row r="76" ht="23" customHeight="1">
      <x:c r="A76" s="9"/>
      <x:c r="B76" s="9"/>
      <x:c r="C76" s="9"/>
      <x:c r="D76" s="9"/>
      <x:c r="E76" s="9"/>
      <x:c r="F76" s="9"/>
      <x:c r="G76" s="9"/>
      <x:c r="H76" s="9"/>
    </x:row>
    <x:row r="77" ht="23" customHeight="1">
      <x:c r="A77" s="9"/>
      <x:c r="B77" s="9"/>
      <x:c r="C77" s="9"/>
      <x:c r="D77" s="9"/>
      <x:c r="E77" s="9"/>
      <x:c r="F77" s="9"/>
      <x:c r="G77" s="9"/>
      <x:c r="H77" s="9"/>
    </x:row>
    <x:row r="78" ht="23" customHeight="1">
      <x:c r="A78" s="9"/>
      <x:c r="B78" s="9"/>
      <x:c r="C78" s="9"/>
      <x:c r="D78" s="9"/>
      <x:c r="E78" s="9"/>
      <x:c r="F78" s="9"/>
      <x:c r="G78" s="9"/>
      <x:c r="H78" s="9"/>
    </x:row>
    <x:row r="79" ht="23" customHeight="1">
      <x:c r="A79" s="9"/>
      <x:c r="B79" s="9"/>
      <x:c r="C79" s="9"/>
      <x:c r="D79" s="9"/>
      <x:c r="E79" s="9"/>
      <x:c r="F79" s="9"/>
      <x:c r="G79" s="9"/>
      <x:c r="H79" s="9"/>
    </x:row>
    <x:row r="80" ht="23" customHeight="1">
      <x:c r="A80" s="9"/>
      <x:c r="B80" s="9"/>
      <x:c r="C80" s="9"/>
      <x:c r="D80" s="9"/>
      <x:c r="E80" s="9"/>
      <x:c r="F80" s="9"/>
      <x:c r="G80" s="9"/>
      <x:c r="H80" s="9"/>
    </x:row>
    <x:row r="81" ht="23" customHeight="1">
      <x:c r="A81" s="9"/>
      <x:c r="B81" s="9"/>
      <x:c r="C81" s="9"/>
      <x:c r="D81" s="9"/>
      <x:c r="E81" s="9"/>
      <x:c r="F81" s="9"/>
      <x:c r="G81" s="9"/>
      <x:c r="H81" s="9"/>
    </x:row>
    <x:row r="82" ht="23" customHeight="1">
      <x:c r="A82" s="9"/>
      <x:c r="B82" s="9"/>
      <x:c r="C82" s="9"/>
      <x:c r="D82" s="9"/>
      <x:c r="E82" s="9"/>
      <x:c r="F82" s="9"/>
      <x:c r="G82" s="9"/>
      <x:c r="H82" s="9"/>
    </x:row>
    <x:row r="83" ht="23" customHeight="1">
      <x:c r="A83" s="9"/>
      <x:c r="B83" s="9"/>
      <x:c r="C83" s="9"/>
      <x:c r="D83" s="9"/>
      <x:c r="E83" s="9"/>
      <x:c r="F83" s="9"/>
      <x:c r="G83" s="9"/>
      <x:c r="H83" s="9"/>
    </x:row>
    <x:row r="84" ht="23" customHeight="1">
      <x:c r="A84" s="9"/>
      <x:c r="B84" s="9"/>
      <x:c r="C84" s="9"/>
      <x:c r="D84" s="9"/>
      <x:c r="E84" s="9"/>
      <x:c r="F84" s="9"/>
      <x:c r="G84" s="9"/>
      <x:c r="H84" s="9"/>
    </x:row>
    <x:row r="85" ht="23" customHeight="1">
      <x:c r="A85" s="9"/>
      <x:c r="B85" s="9"/>
      <x:c r="C85" s="9"/>
      <x:c r="D85" s="9"/>
      <x:c r="E85" s="9"/>
      <x:c r="F85" s="9"/>
      <x:c r="G85" s="9"/>
      <x:c r="H85" s="9"/>
    </x:row>
    <x:row r="86" ht="23" customHeight="1">
      <x:c r="A86" s="9"/>
      <x:c r="B86" s="9"/>
      <x:c r="C86" s="9"/>
      <x:c r="D86" s="9"/>
      <x:c r="E86" s="9"/>
      <x:c r="F86" s="9"/>
      <x:c r="G86" s="9"/>
      <x:c r="H86" s="9"/>
    </x:row>
    <x:row r="87" ht="23" customHeight="1">
      <x:c r="A87" s="9"/>
      <x:c r="B87" s="9"/>
      <x:c r="C87" s="9"/>
      <x:c r="D87" s="9"/>
      <x:c r="E87" s="9"/>
      <x:c r="F87" s="9"/>
      <x:c r="G87" s="9"/>
      <x:c r="H87" s="9"/>
    </x:row>
    <x:row r="88" ht="23" customHeight="1">
      <x:c r="A88" s="9"/>
      <x:c r="B88" s="9"/>
      <x:c r="C88" s="9"/>
      <x:c r="D88" s="9"/>
      <x:c r="E88" s="9"/>
      <x:c r="F88" s="9"/>
      <x:c r="G88" s="9"/>
      <x:c r="H88" s="9"/>
    </x:row>
    <x:row r="89" ht="23" customHeight="1">
      <x:c r="A89" s="9"/>
      <x:c r="B89" s="9"/>
      <x:c r="C89" s="9"/>
      <x:c r="D89" s="9"/>
      <x:c r="E89" s="9"/>
      <x:c r="F89" s="9"/>
      <x:c r="G89" s="9"/>
      <x:c r="H89" s="9"/>
    </x:row>
    <x:row r="90" ht="23" customHeight="1">
      <x:c r="A90" s="9"/>
      <x:c r="B90" s="9"/>
      <x:c r="C90" s="9"/>
      <x:c r="D90" s="9"/>
      <x:c r="E90" s="9"/>
      <x:c r="F90" s="9"/>
      <x:c r="G90" s="9"/>
      <x:c r="H90" s="9"/>
    </x:row>
    <x:row r="91" ht="23" customHeight="1">
      <x:c r="A91" s="9"/>
      <x:c r="B91" s="9"/>
      <x:c r="C91" s="9"/>
      <x:c r="D91" s="9"/>
      <x:c r="E91" s="9"/>
      <x:c r="F91" s="9"/>
      <x:c r="G91" s="9"/>
      <x:c r="H91" s="9"/>
    </x:row>
    <x:row r="92" ht="23" customHeight="1">
      <x:c r="A92" s="9"/>
      <x:c r="B92" s="9"/>
      <x:c r="C92" s="9"/>
      <x:c r="D92" s="9"/>
      <x:c r="E92" s="9"/>
      <x:c r="F92" s="9"/>
      <x:c r="G92" s="9"/>
      <x:c r="H92" s="9"/>
    </x:row>
    <x:row r="93" ht="23" customHeight="1">
      <x:c r="A93" s="9"/>
      <x:c r="B93" s="9"/>
      <x:c r="C93" s="9"/>
      <x:c r="D93" s="9"/>
      <x:c r="E93" s="9"/>
      <x:c r="F93" s="9"/>
      <x:c r="G93" s="9"/>
      <x:c r="H93" s="9"/>
    </x:row>
    <x:row r="94" ht="23" customHeight="1">
      <x:c r="A94" s="9"/>
      <x:c r="B94" s="9"/>
      <x:c r="C94" s="9"/>
      <x:c r="D94" s="9"/>
      <x:c r="E94" s="9"/>
      <x:c r="F94" s="9"/>
      <x:c r="G94" s="9"/>
      <x:c r="H94" s="9"/>
    </x:row>
    <x:row r="95" ht="23" customHeight="1">
      <x:c r="A95" s="9"/>
      <x:c r="B95" s="9"/>
      <x:c r="C95" s="9"/>
      <x:c r="D95" s="9"/>
      <x:c r="E95" s="9"/>
      <x:c r="F95" s="9"/>
      <x:c r="G95" s="9"/>
      <x:c r="H95" s="9"/>
    </x:row>
    <x:row r="96" ht="23" customHeight="1">
      <x:c r="A96" s="9"/>
      <x:c r="B96" s="9"/>
      <x:c r="C96" s="9"/>
      <x:c r="D96" s="9"/>
      <x:c r="E96" s="9"/>
      <x:c r="F96" s="9"/>
      <x:c r="G96" s="9"/>
      <x:c r="H96" s="9"/>
    </x:row>
    <x:row r="97" ht="23" customHeight="1">
      <x:c r="A97" s="9"/>
      <x:c r="B97" s="9"/>
      <x:c r="C97" s="9"/>
      <x:c r="D97" s="9"/>
      <x:c r="E97" s="9"/>
      <x:c r="F97" s="9"/>
      <x:c r="G97" s="9"/>
      <x:c r="H97" s="9"/>
    </x:row>
    <x:row r="98" ht="23" customHeight="1">
      <x:c r="A98" s="9"/>
      <x:c r="B98" s="9"/>
      <x:c r="C98" s="9"/>
      <x:c r="D98" s="9"/>
      <x:c r="E98" s="9"/>
      <x:c r="F98" s="9"/>
      <x:c r="G98" s="9"/>
      <x:c r="H98" s="9"/>
    </x:row>
    <x:row r="99" ht="23" customHeight="1">
      <x:c r="A99" s="9"/>
      <x:c r="B99" s="9"/>
      <x:c r="C99" s="9"/>
      <x:c r="D99" s="9"/>
      <x:c r="E99" s="9"/>
      <x:c r="F99" s="9"/>
      <x:c r="G99" s="9"/>
      <x:c r="H99" s="9"/>
    </x:row>
    <x:row r="100" ht="23" customHeight="1">
      <x:c r="A100" s="9"/>
      <x:c r="B100" s="9"/>
      <x:c r="C100" s="9"/>
      <x:c r="D100" s="9"/>
      <x:c r="E100" s="9"/>
      <x:c r="F100" s="9"/>
      <x:c r="G100" s="9"/>
      <x:c r="H100" s="9"/>
    </x:row>
    <x:row r="101" ht="23" customHeight="1">
      <x:c r="A101" s="9"/>
      <x:c r="B101" s="9"/>
      <x:c r="C101" s="9"/>
      <x:c r="D101" s="9"/>
      <x:c r="E101" s="9"/>
      <x:c r="F101" s="9"/>
      <x:c r="G101" s="9"/>
      <x:c r="H101" s="9"/>
    </x:row>
    <x:row r="102" ht="23" customHeight="1">
      <x:c r="A102" s="9"/>
      <x:c r="B102" s="9"/>
      <x:c r="C102" s="9"/>
      <x:c r="D102" s="9"/>
      <x:c r="E102" s="9"/>
      <x:c r="F102" s="9"/>
      <x:c r="G102" s="9"/>
      <x:c r="H102" s="9"/>
    </x:row>
    <x:row r="103" ht="23" customHeight="1">
      <x:c r="A103" s="9"/>
      <x:c r="B103" s="9"/>
      <x:c r="C103" s="9"/>
      <x:c r="D103" s="9"/>
      <x:c r="E103" s="9"/>
      <x:c r="F103" s="9"/>
      <x:c r="G103" s="9"/>
      <x:c r="H103" s="9"/>
    </x:row>
    <x:row r="104" ht="23" customHeight="1">
      <x:c r="A104" s="9"/>
      <x:c r="B104" s="9"/>
      <x:c r="C104" s="9"/>
      <x:c r="D104" s="9"/>
      <x:c r="E104" s="9"/>
      <x:c r="F104" s="9"/>
      <x:c r="G104" s="9"/>
      <x:c r="H104" s="9"/>
    </x:row>
    <x:row r="105" ht="23" customHeight="1">
      <x:c r="A105" s="9"/>
      <x:c r="B105" s="9"/>
      <x:c r="C105" s="9"/>
      <x:c r="D105" s="9"/>
      <x:c r="E105" s="9"/>
      <x:c r="F105" s="9"/>
      <x:c r="G105" s="9"/>
      <x:c r="H105" s="9"/>
    </x:row>
    <x:row r="106" ht="23" customHeight="1">
      <x:c r="A106" s="9"/>
      <x:c r="B106" s="9"/>
      <x:c r="C106" s="9"/>
      <x:c r="D106" s="9"/>
      <x:c r="E106" s="9"/>
      <x:c r="F106" s="9"/>
      <x:c r="G106" s="9"/>
      <x:c r="H106" s="9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  <x:c r="H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  <x:c r="H110" s="13"/>
    </x:row>
  </x:sheetData>
  <x:mergeCells>
    <x:mergeCell ref="A1:B1"/>
    <x:mergeCell ref="A2:H2"/>
    <x:mergeCell ref="A3:H3"/>
    <x:mergeCell ref="A4:H4"/>
    <x:mergeCell ref="A109:H109"/>
    <x:mergeCell ref="A110:H110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cdc7599e404e4fdb"/>
</x:worksheet>
</file>

<file path=xl/worksheets/sheet4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62" hidden="0" customWidth="1"/>
  </x:cols>
  <x:sheetData>
    <x:row r="1" ht="53" customHeight="1">
      <x:c r="A1" s="4" t="str">
        <x:v>Kaplan-Meier: Treppenkurve</x:v>
      </x:c>
      <x:c r="B1" s="4"/>
      <x:c r="C1" s="2"/>
    </x:row>
    <x:row r="2" ht="27" customHeight="1">
      <x:c r="A2" s="6" t="str">
        <x:v>Kostenlose Excel-Vorlage · Alle Beispiele sind fiktiv.</x:v>
      </x:c>
      <x:c r="B2" s="6"/>
      <x:c r="C2" s="6"/>
    </x:row>
    <x:row r="3" ht="27" customHeight="1">
      <x:c r="A3" s="8" t="str">
        <x:v>Grün: Formeln. Weiß: Eingaben. Formeln nicht überschreiben.</x:v>
      </x:c>
      <x:c r="B3" s="8"/>
      <x:c r="C3" s="8"/>
    </x:row>
    <x:row r="4" ht="48" customHeight="1">
      <x:c r="A4" s="6" t="str">
        <x:v>Je Beobachtung zwei Punkte: vor und nach dem Sprung. Die Kurve endet an der letzten beobachteten Zeit. Keine Konfidenzbänder oder Extrapolation. Bei0-Stunden-Ausfällen beginnt dort ein Sprung.</x:v>
      </x:c>
      <x:c r="B4" s="6"/>
      <x:c r="C4" s="6"/>
    </x:row>
    <x:row r="5" ht="23" customHeight="1">
      <x:c r="A5" s="2"/>
      <x:c r="B5" s="2"/>
      <x:c r="C5" s="2"/>
    </x:row>
    <x:row r="6" ht="42" customHeight="1">
      <x:c r="A6" s="12" t="str">
        <x:v>Zeit Stunden</x:v>
      </x:c>
      <x:c r="B6" s="12" t="str">
        <x:v>Überleben S(t)</x:v>
      </x:c>
      <x:c r="C6" s="12" t="str">
        <x:v>Hinweis</x:v>
      </x:c>
    </x:row>
    <x:row r="7" ht="23" customHeight="1">
      <x:c r="A7" s="14" t="n">
        <x:v>0</x:v>
      </x:c>
      <x:c r="B7" s="15" t="n">
        <x:f>IF(Ergebnis!E9="gültig",1,"")</x:f>
        <x:v>1</x:v>
      </x:c>
      <x:c r="C7" s="9"/>
    </x:row>
    <x:row r="8" ht="23" customHeight="1">
      <x:c r="A8" s="14" t="n">
        <x:f>IF(ISNUMBER(Ereignistabelle!A7),Ereignistabelle!A7,"")</x:f>
        <x:v>100</x:v>
      </x:c>
      <x:c r="B8" s="15" t="n">
        <x:f>IF(ISNUMBER(A8),1,"")</x:f>
        <x:v>1</x:v>
      </x:c>
      <x:c r="C8" s="9"/>
    </x:row>
    <x:row r="9" ht="23" customHeight="1">
      <x:c r="A9" s="14" t="n">
        <x:f>IF(ISNUMBER(Ereignistabelle!A7),Ereignistabelle!A7,"")</x:f>
        <x:v>100</x:v>
      </x:c>
      <x:c r="B9" s="15" t="n">
        <x:f>IF(ISNUMBER(A9),Ereignistabelle!F7,"")</x:f>
        <x:v>0.875</x:v>
      </x:c>
      <x:c r="C9" s="9"/>
    </x:row>
    <x:row r="10" ht="23" customHeight="1">
      <x:c r="A10" s="14" t="n">
        <x:f>IF(ISNUMBER(Ereignistabelle!A8),Ereignistabelle!A8,"")</x:f>
        <x:v>200</x:v>
      </x:c>
      <x:c r="B10" s="15" t="n">
        <x:f>IF(ISNUMBER(A10),Ereignistabelle!F7,"")</x:f>
        <x:v>0.875</x:v>
      </x:c>
      <x:c r="C10" s="9"/>
    </x:row>
    <x:row r="11" ht="23" customHeight="1">
      <x:c r="A11" s="14" t="n">
        <x:f>IF(ISNUMBER(Ereignistabelle!A8),Ereignistabelle!A8,"")</x:f>
        <x:v>200</x:v>
      </x:c>
      <x:c r="B11" s="15" t="n">
        <x:f>IF(ISNUMBER(A11),Ereignistabelle!F8,"")</x:f>
        <x:v>0.75</x:v>
      </x:c>
      <x:c r="C11" s="9"/>
    </x:row>
    <x:row r="12" ht="23" customHeight="1">
      <x:c r="A12" s="14" t="n">
        <x:f>IF(ISNUMBER(Ereignistabelle!A9),Ereignistabelle!A9,"")</x:f>
        <x:v>200</x:v>
      </x:c>
      <x:c r="B12" s="15" t="n">
        <x:f>IF(ISNUMBER(A12),Ereignistabelle!F8,"")</x:f>
        <x:v>0.75</x:v>
      </x:c>
      <x:c r="C12" s="9"/>
    </x:row>
    <x:row r="13" ht="23" customHeight="1">
      <x:c r="A13" s="14" t="n">
        <x:f>IF(ISNUMBER(Ereignistabelle!A9),Ereignistabelle!A9,"")</x:f>
        <x:v>200</x:v>
      </x:c>
      <x:c r="B13" s="15" t="n">
        <x:f>IF(ISNUMBER(A13),Ereignistabelle!F9,"")</x:f>
        <x:v>0.75</x:v>
      </x:c>
      <x:c r="C13" s="9"/>
    </x:row>
    <x:row r="14" ht="23" customHeight="1">
      <x:c r="A14" s="14" t="n">
        <x:f>IF(ISNUMBER(Ereignistabelle!A10),Ereignistabelle!A10,"")</x:f>
        <x:v>400</x:v>
      </x:c>
      <x:c r="B14" s="15" t="n">
        <x:f>IF(ISNUMBER(A14),Ereignistabelle!F9,"")</x:f>
        <x:v>0.75</x:v>
      </x:c>
      <x:c r="C14" s="9"/>
    </x:row>
    <x:row r="15" ht="23" customHeight="1">
      <x:c r="A15" s="14" t="n">
        <x:f>IF(ISNUMBER(Ereignistabelle!A10),Ereignistabelle!A10,"")</x:f>
        <x:v>400</x:v>
      </x:c>
      <x:c r="B15" s="15" t="n">
        <x:f>IF(ISNUMBER(A15),Ereignistabelle!F10,"")</x:f>
        <x:v>0.6000000000000001</x:v>
      </x:c>
      <x:c r="C15" s="9"/>
    </x:row>
    <x:row r="16" ht="23" customHeight="1">
      <x:c r="A16" s="14" t="n">
        <x:f>IF(ISNUMBER(Ereignistabelle!A11),Ereignistabelle!A11,"")</x:f>
        <x:v>500</x:v>
      </x:c>
      <x:c r="B16" s="15" t="n">
        <x:f>IF(ISNUMBER(A16),Ereignistabelle!F10,"")</x:f>
        <x:v>0.6000000000000001</x:v>
      </x:c>
      <x:c r="C16" s="9"/>
    </x:row>
    <x:row r="17" ht="23" customHeight="1">
      <x:c r="A17" s="14" t="n">
        <x:f>IF(ISNUMBER(Ereignistabelle!A11),Ereignistabelle!A11,"")</x:f>
        <x:v>500</x:v>
      </x:c>
      <x:c r="B17" s="15" t="n">
        <x:f>IF(ISNUMBER(A17),Ereignistabelle!F11,"")</x:f>
        <x:v>0.6000000000000001</x:v>
      </x:c>
      <x:c r="C17" s="9"/>
    </x:row>
    <x:row r="18" ht="23" customHeight="1">
      <x:c r="A18" s="14" t="n">
        <x:f>IF(ISNUMBER(Ereignistabelle!A12),Ereignistabelle!A12,"")</x:f>
        <x:v>700</x:v>
      </x:c>
      <x:c r="B18" s="15" t="n">
        <x:f>IF(ISNUMBER(A18),Ereignistabelle!F11,"")</x:f>
        <x:v>0.6000000000000001</x:v>
      </x:c>
      <x:c r="C18" s="9"/>
    </x:row>
    <x:row r="19" ht="23" customHeight="1">
      <x:c r="A19" s="14" t="n">
        <x:f>IF(ISNUMBER(Ereignistabelle!A12),Ereignistabelle!A12,"")</x:f>
        <x:v>700</x:v>
      </x:c>
      <x:c r="B19" s="15" t="n">
        <x:f>IF(ISNUMBER(A19),Ereignistabelle!F12,"")</x:f>
        <x:v>0.4000000000000001</x:v>
      </x:c>
      <x:c r="C19" s="9"/>
    </x:row>
    <x:row r="20" ht="23" customHeight="1">
      <x:c r="A20" s="14" t="n">
        <x:f>IF(ISNUMBER(Ereignistabelle!A13),Ereignistabelle!A13,"")</x:f>
        <x:v>900</x:v>
      </x:c>
      <x:c r="B20" s="15" t="n">
        <x:f>IF(ISNUMBER(A20),Ereignistabelle!F12,"")</x:f>
        <x:v>0.4000000000000001</x:v>
      </x:c>
      <x:c r="C20" s="9"/>
    </x:row>
    <x:row r="21" ht="23" customHeight="1">
      <x:c r="A21" s="14" t="n">
        <x:f>IF(ISNUMBER(Ereignistabelle!A13),Ereignistabelle!A13,"")</x:f>
        <x:v>900</x:v>
      </x:c>
      <x:c r="B21" s="15" t="n">
        <x:f>IF(ISNUMBER(A21),Ereignistabelle!F13,"")</x:f>
        <x:v>0.4000000000000001</x:v>
      </x:c>
      <x:c r="C21" s="9"/>
    </x:row>
    <x:row r="22" ht="23" customHeight="1">
      <x:c r="A22" s="14" t="n">
        <x:f>IF(ISNUMBER(Ereignistabelle!A14),Ereignistabelle!A14,"")</x:f>
        <x:v>1200</x:v>
      </x:c>
      <x:c r="B22" s="15" t="n">
        <x:f>IF(ISNUMBER(A22),Ereignistabelle!F13,"")</x:f>
        <x:v>0.4000000000000001</x:v>
      </x:c>
      <x:c r="C22" s="9"/>
    </x:row>
    <x:row r="23" ht="23" customHeight="1">
      <x:c r="A23" s="14" t="n">
        <x:f>IF(ISNUMBER(Ereignistabelle!A14),Ereignistabelle!A14,"")</x:f>
        <x:v>1200</x:v>
      </x:c>
      <x:c r="B23" s="15" t="n">
        <x:f>IF(ISNUMBER(A23),Ereignistabelle!F14,"")</x:f>
        <x:v>0.4000000000000001</x:v>
      </x:c>
      <x:c r="C23" s="9"/>
    </x:row>
    <x:row r="24" ht="23" customHeight="1">
      <x:c r="A24" s="14" t="str">
        <x:f>IF(ISNUMBER(Ereignistabelle!A15),Ereignistabelle!A15,"")</x:f>
      </x:c>
      <x:c r="B24" s="15" t="str">
        <x:f>IF(ISNUMBER(A24),Ereignistabelle!F14,"")</x:f>
      </x:c>
      <x:c r="C24" s="9"/>
    </x:row>
    <x:row r="25" ht="23" customHeight="1">
      <x:c r="A25" s="14" t="str">
        <x:f>IF(ISNUMBER(Ereignistabelle!A15),Ereignistabelle!A15,"")</x:f>
      </x:c>
      <x:c r="B25" s="15" t="str">
        <x:f>IF(ISNUMBER(A25),Ereignistabelle!F15,"")</x:f>
      </x:c>
      <x:c r="C25" s="9"/>
    </x:row>
    <x:row r="26" ht="23" customHeight="1">
      <x:c r="A26" s="14" t="str">
        <x:f>IF(ISNUMBER(Ereignistabelle!A16),Ereignistabelle!A16,"")</x:f>
      </x:c>
      <x:c r="B26" s="15" t="str">
        <x:f>IF(ISNUMBER(A26),Ereignistabelle!F15,"")</x:f>
      </x:c>
      <x:c r="C26" s="9"/>
    </x:row>
    <x:row r="27" ht="23" customHeight="1">
      <x:c r="A27" s="14" t="str">
        <x:f>IF(ISNUMBER(Ereignistabelle!A16),Ereignistabelle!A16,"")</x:f>
      </x:c>
      <x:c r="B27" s="15" t="str">
        <x:f>IF(ISNUMBER(A27),Ereignistabelle!F16,"")</x:f>
      </x:c>
      <x:c r="C27" s="9"/>
    </x:row>
    <x:row r="28" ht="23" customHeight="1">
      <x:c r="A28" s="14" t="str">
        <x:f>IF(ISNUMBER(Ereignistabelle!A17),Ereignistabelle!A17,"")</x:f>
      </x:c>
      <x:c r="B28" s="15" t="str">
        <x:f>IF(ISNUMBER(A28),Ereignistabelle!F16,"")</x:f>
      </x:c>
      <x:c r="C28" s="9"/>
    </x:row>
    <x:row r="29" ht="23" customHeight="1">
      <x:c r="A29" s="14" t="str">
        <x:f>IF(ISNUMBER(Ereignistabelle!A17),Ereignistabelle!A17,"")</x:f>
      </x:c>
      <x:c r="B29" s="15" t="str">
        <x:f>IF(ISNUMBER(A29),Ereignistabelle!F17,"")</x:f>
      </x:c>
      <x:c r="C29" s="9"/>
    </x:row>
    <x:row r="30" ht="23" customHeight="1">
      <x:c r="A30" s="14" t="str">
        <x:f>IF(ISNUMBER(Ereignistabelle!A18),Ereignistabelle!A18,"")</x:f>
      </x:c>
      <x:c r="B30" s="15" t="str">
        <x:f>IF(ISNUMBER(A30),Ereignistabelle!F17,"")</x:f>
      </x:c>
      <x:c r="C30" s="9"/>
    </x:row>
    <x:row r="31" ht="23" customHeight="1">
      <x:c r="A31" s="14" t="str">
        <x:f>IF(ISNUMBER(Ereignistabelle!A18),Ereignistabelle!A18,"")</x:f>
      </x:c>
      <x:c r="B31" s="15" t="str">
        <x:f>IF(ISNUMBER(A31),Ereignistabelle!F18,"")</x:f>
      </x:c>
      <x:c r="C31" s="9"/>
    </x:row>
    <x:row r="32" ht="23" customHeight="1">
      <x:c r="A32" s="14" t="str">
        <x:f>IF(ISNUMBER(Ereignistabelle!A19),Ereignistabelle!A19,"")</x:f>
      </x:c>
      <x:c r="B32" s="15" t="str">
        <x:f>IF(ISNUMBER(A32),Ereignistabelle!F18,"")</x:f>
      </x:c>
      <x:c r="C32" s="9"/>
    </x:row>
    <x:row r="33" ht="23" customHeight="1">
      <x:c r="A33" s="14" t="str">
        <x:f>IF(ISNUMBER(Ereignistabelle!A19),Ereignistabelle!A19,"")</x:f>
      </x:c>
      <x:c r="B33" s="15" t="str">
        <x:f>IF(ISNUMBER(A33),Ereignistabelle!F19,"")</x:f>
      </x:c>
      <x:c r="C33" s="9"/>
    </x:row>
    <x:row r="34" ht="23" customHeight="1">
      <x:c r="A34" s="14" t="str">
        <x:f>IF(ISNUMBER(Ereignistabelle!A20),Ereignistabelle!A20,"")</x:f>
      </x:c>
      <x:c r="B34" s="15" t="str">
        <x:f>IF(ISNUMBER(A34),Ereignistabelle!F19,"")</x:f>
      </x:c>
      <x:c r="C34" s="9"/>
    </x:row>
    <x:row r="35" ht="23" customHeight="1">
      <x:c r="A35" s="14" t="str">
        <x:f>IF(ISNUMBER(Ereignistabelle!A20),Ereignistabelle!A20,"")</x:f>
      </x:c>
      <x:c r="B35" s="15" t="str">
        <x:f>IF(ISNUMBER(A35),Ereignistabelle!F20,"")</x:f>
      </x:c>
      <x:c r="C35" s="9"/>
    </x:row>
    <x:row r="36" ht="23" customHeight="1">
      <x:c r="A36" s="14" t="str">
        <x:f>IF(ISNUMBER(Ereignistabelle!A21),Ereignistabelle!A21,"")</x:f>
      </x:c>
      <x:c r="B36" s="15" t="str">
        <x:f>IF(ISNUMBER(A36),Ereignistabelle!F20,"")</x:f>
      </x:c>
      <x:c r="C36" s="9"/>
    </x:row>
    <x:row r="37" ht="23" customHeight="1">
      <x:c r="A37" s="14" t="str">
        <x:f>IF(ISNUMBER(Ereignistabelle!A21),Ereignistabelle!A21,"")</x:f>
      </x:c>
      <x:c r="B37" s="15" t="str">
        <x:f>IF(ISNUMBER(A37),Ereignistabelle!F21,"")</x:f>
      </x:c>
      <x:c r="C37" s="9"/>
    </x:row>
    <x:row r="38" ht="23" customHeight="1">
      <x:c r="A38" s="14" t="str">
        <x:f>IF(ISNUMBER(Ereignistabelle!A22),Ereignistabelle!A22,"")</x:f>
      </x:c>
      <x:c r="B38" s="15" t="str">
        <x:f>IF(ISNUMBER(A38),Ereignistabelle!F21,"")</x:f>
      </x:c>
      <x:c r="C38" s="9"/>
    </x:row>
    <x:row r="39" ht="23" customHeight="1">
      <x:c r="A39" s="14" t="str">
        <x:f>IF(ISNUMBER(Ereignistabelle!A22),Ereignistabelle!A22,"")</x:f>
      </x:c>
      <x:c r="B39" s="15" t="str">
        <x:f>IF(ISNUMBER(A39),Ereignistabelle!F22,"")</x:f>
      </x:c>
      <x:c r="C39" s="9"/>
    </x:row>
    <x:row r="40" ht="23" customHeight="1">
      <x:c r="A40" s="14" t="str">
        <x:f>IF(ISNUMBER(Ereignistabelle!A23),Ereignistabelle!A23,"")</x:f>
      </x:c>
      <x:c r="B40" s="15" t="str">
        <x:f>IF(ISNUMBER(A40),Ereignistabelle!F22,"")</x:f>
      </x:c>
      <x:c r="C40" s="9"/>
    </x:row>
    <x:row r="41" ht="23" customHeight="1">
      <x:c r="A41" s="14" t="str">
        <x:f>IF(ISNUMBER(Ereignistabelle!A23),Ereignistabelle!A23,"")</x:f>
      </x:c>
      <x:c r="B41" s="15" t="str">
        <x:f>IF(ISNUMBER(A41),Ereignistabelle!F23,"")</x:f>
      </x:c>
      <x:c r="C41" s="9"/>
    </x:row>
    <x:row r="42" ht="23" customHeight="1">
      <x:c r="A42" s="14" t="str">
        <x:f>IF(ISNUMBER(Ereignistabelle!A24),Ereignistabelle!A24,"")</x:f>
      </x:c>
      <x:c r="B42" s="15" t="str">
        <x:f>IF(ISNUMBER(A42),Ereignistabelle!F23,"")</x:f>
      </x:c>
      <x:c r="C42" s="9"/>
    </x:row>
    <x:row r="43" ht="23" customHeight="1">
      <x:c r="A43" s="14" t="str">
        <x:f>IF(ISNUMBER(Ereignistabelle!A24),Ereignistabelle!A24,"")</x:f>
      </x:c>
      <x:c r="B43" s="15" t="str">
        <x:f>IF(ISNUMBER(A43),Ereignistabelle!F24,"")</x:f>
      </x:c>
      <x:c r="C43" s="9"/>
    </x:row>
    <x:row r="44" ht="23" customHeight="1">
      <x:c r="A44" s="14" t="str">
        <x:f>IF(ISNUMBER(Ereignistabelle!A25),Ereignistabelle!A25,"")</x:f>
      </x:c>
      <x:c r="B44" s="15" t="str">
        <x:f>IF(ISNUMBER(A44),Ereignistabelle!F24,"")</x:f>
      </x:c>
      <x:c r="C44" s="9"/>
    </x:row>
    <x:row r="45" ht="23" customHeight="1">
      <x:c r="A45" s="14" t="str">
        <x:f>IF(ISNUMBER(Ereignistabelle!A25),Ereignistabelle!A25,"")</x:f>
      </x:c>
      <x:c r="B45" s="15" t="str">
        <x:f>IF(ISNUMBER(A45),Ereignistabelle!F25,"")</x:f>
      </x:c>
      <x:c r="C45" s="9"/>
    </x:row>
    <x:row r="46" ht="23" customHeight="1">
      <x:c r="A46" s="14" t="str">
        <x:f>IF(ISNUMBER(Ereignistabelle!A26),Ereignistabelle!A26,"")</x:f>
      </x:c>
      <x:c r="B46" s="15" t="str">
        <x:f>IF(ISNUMBER(A46),Ereignistabelle!F25,"")</x:f>
      </x:c>
      <x:c r="C46" s="9"/>
    </x:row>
    <x:row r="47" ht="23" customHeight="1">
      <x:c r="A47" s="14" t="str">
        <x:f>IF(ISNUMBER(Ereignistabelle!A26),Ereignistabelle!A26,"")</x:f>
      </x:c>
      <x:c r="B47" s="15" t="str">
        <x:f>IF(ISNUMBER(A47),Ereignistabelle!F26,"")</x:f>
      </x:c>
      <x:c r="C47" s="9"/>
    </x:row>
    <x:row r="48" ht="23" customHeight="1">
      <x:c r="A48" s="14" t="str">
        <x:f>IF(ISNUMBER(Ereignistabelle!A27),Ereignistabelle!A27,"")</x:f>
      </x:c>
      <x:c r="B48" s="15" t="str">
        <x:f>IF(ISNUMBER(A48),Ereignistabelle!F26,"")</x:f>
      </x:c>
      <x:c r="C48" s="9"/>
    </x:row>
    <x:row r="49" ht="23" customHeight="1">
      <x:c r="A49" s="14" t="str">
        <x:f>IF(ISNUMBER(Ereignistabelle!A27),Ereignistabelle!A27,"")</x:f>
      </x:c>
      <x:c r="B49" s="15" t="str">
        <x:f>IF(ISNUMBER(A49),Ereignistabelle!F27,"")</x:f>
      </x:c>
      <x:c r="C49" s="9"/>
    </x:row>
    <x:row r="50" ht="23" customHeight="1">
      <x:c r="A50" s="14" t="str">
        <x:f>IF(ISNUMBER(Ereignistabelle!A28),Ereignistabelle!A28,"")</x:f>
      </x:c>
      <x:c r="B50" s="15" t="str">
        <x:f>IF(ISNUMBER(A50),Ereignistabelle!F27,"")</x:f>
      </x:c>
      <x:c r="C50" s="9"/>
    </x:row>
    <x:row r="51" ht="23" customHeight="1">
      <x:c r="A51" s="14" t="str">
        <x:f>IF(ISNUMBER(Ereignistabelle!A28),Ereignistabelle!A28,"")</x:f>
      </x:c>
      <x:c r="B51" s="15" t="str">
        <x:f>IF(ISNUMBER(A51),Ereignistabelle!F28,"")</x:f>
      </x:c>
      <x:c r="C51" s="9"/>
    </x:row>
    <x:row r="52" ht="23" customHeight="1">
      <x:c r="A52" s="14" t="str">
        <x:f>IF(ISNUMBER(Ereignistabelle!A29),Ereignistabelle!A29,"")</x:f>
      </x:c>
      <x:c r="B52" s="15" t="str">
        <x:f>IF(ISNUMBER(A52),Ereignistabelle!F28,"")</x:f>
      </x:c>
      <x:c r="C52" s="9"/>
    </x:row>
    <x:row r="53" ht="23" customHeight="1">
      <x:c r="A53" s="14" t="str">
        <x:f>IF(ISNUMBER(Ereignistabelle!A29),Ereignistabelle!A29,"")</x:f>
      </x:c>
      <x:c r="B53" s="15" t="str">
        <x:f>IF(ISNUMBER(A53),Ereignistabelle!F29,"")</x:f>
      </x:c>
      <x:c r="C53" s="9"/>
    </x:row>
    <x:row r="54" ht="23" customHeight="1">
      <x:c r="A54" s="14" t="str">
        <x:f>IF(ISNUMBER(Ereignistabelle!A30),Ereignistabelle!A30,"")</x:f>
      </x:c>
      <x:c r="B54" s="15" t="str">
        <x:f>IF(ISNUMBER(A54),Ereignistabelle!F29,"")</x:f>
      </x:c>
      <x:c r="C54" s="9"/>
    </x:row>
    <x:row r="55" ht="23" customHeight="1">
      <x:c r="A55" s="14" t="str">
        <x:f>IF(ISNUMBER(Ereignistabelle!A30),Ereignistabelle!A30,"")</x:f>
      </x:c>
      <x:c r="B55" s="15" t="str">
        <x:f>IF(ISNUMBER(A55),Ereignistabelle!F30,"")</x:f>
      </x:c>
      <x:c r="C55" s="9"/>
    </x:row>
    <x:row r="56" ht="23" customHeight="1">
      <x:c r="A56" s="14" t="str">
        <x:f>IF(ISNUMBER(Ereignistabelle!A31),Ereignistabelle!A31,"")</x:f>
      </x:c>
      <x:c r="B56" s="15" t="str">
        <x:f>IF(ISNUMBER(A56),Ereignistabelle!F30,"")</x:f>
      </x:c>
      <x:c r="C56" s="9"/>
    </x:row>
    <x:row r="57" ht="23" customHeight="1">
      <x:c r="A57" s="14" t="str">
        <x:f>IF(ISNUMBER(Ereignistabelle!A31),Ereignistabelle!A31,"")</x:f>
      </x:c>
      <x:c r="B57" s="15" t="str">
        <x:f>IF(ISNUMBER(A57),Ereignistabelle!F31,"")</x:f>
      </x:c>
      <x:c r="C57" s="9"/>
    </x:row>
    <x:row r="58" ht="23" customHeight="1">
      <x:c r="A58" s="14" t="str">
        <x:f>IF(ISNUMBER(Ereignistabelle!A32),Ereignistabelle!A32,"")</x:f>
      </x:c>
      <x:c r="B58" s="15" t="str">
        <x:f>IF(ISNUMBER(A58),Ereignistabelle!F31,"")</x:f>
      </x:c>
      <x:c r="C58" s="9"/>
    </x:row>
    <x:row r="59" ht="23" customHeight="1">
      <x:c r="A59" s="14" t="str">
        <x:f>IF(ISNUMBER(Ereignistabelle!A32),Ereignistabelle!A32,"")</x:f>
      </x:c>
      <x:c r="B59" s="15" t="str">
        <x:f>IF(ISNUMBER(A59),Ereignistabelle!F32,"")</x:f>
      </x:c>
      <x:c r="C59" s="9"/>
    </x:row>
    <x:row r="60" ht="23" customHeight="1">
      <x:c r="A60" s="14" t="str">
        <x:f>IF(ISNUMBER(Ereignistabelle!A33),Ereignistabelle!A33,"")</x:f>
      </x:c>
      <x:c r="B60" s="15" t="str">
        <x:f>IF(ISNUMBER(A60),Ereignistabelle!F32,"")</x:f>
      </x:c>
      <x:c r="C60" s="9"/>
    </x:row>
    <x:row r="61" ht="23" customHeight="1">
      <x:c r="A61" s="14" t="str">
        <x:f>IF(ISNUMBER(Ereignistabelle!A33),Ereignistabelle!A33,"")</x:f>
      </x:c>
      <x:c r="B61" s="15" t="str">
        <x:f>IF(ISNUMBER(A61),Ereignistabelle!F33,"")</x:f>
      </x:c>
      <x:c r="C61" s="9"/>
    </x:row>
    <x:row r="62" ht="23" customHeight="1">
      <x:c r="A62" s="14" t="str">
        <x:f>IF(ISNUMBER(Ereignistabelle!A34),Ereignistabelle!A34,"")</x:f>
      </x:c>
      <x:c r="B62" s="15" t="str">
        <x:f>IF(ISNUMBER(A62),Ereignistabelle!F33,"")</x:f>
      </x:c>
      <x:c r="C62" s="9"/>
    </x:row>
    <x:row r="63" ht="23" customHeight="1">
      <x:c r="A63" s="14" t="str">
        <x:f>IF(ISNUMBER(Ereignistabelle!A34),Ereignistabelle!A34,"")</x:f>
      </x:c>
      <x:c r="B63" s="15" t="str">
        <x:f>IF(ISNUMBER(A63),Ereignistabelle!F34,"")</x:f>
      </x:c>
      <x:c r="C63" s="9"/>
    </x:row>
    <x:row r="64" ht="23" customHeight="1">
      <x:c r="A64" s="14" t="str">
        <x:f>IF(ISNUMBER(Ereignistabelle!A35),Ereignistabelle!A35,"")</x:f>
      </x:c>
      <x:c r="B64" s="15" t="str">
        <x:f>IF(ISNUMBER(A64),Ereignistabelle!F34,"")</x:f>
      </x:c>
      <x:c r="C64" s="9"/>
    </x:row>
    <x:row r="65" ht="23" customHeight="1">
      <x:c r="A65" s="14" t="str">
        <x:f>IF(ISNUMBER(Ereignistabelle!A35),Ereignistabelle!A35,"")</x:f>
      </x:c>
      <x:c r="B65" s="15" t="str">
        <x:f>IF(ISNUMBER(A65),Ereignistabelle!F35,"")</x:f>
      </x:c>
      <x:c r="C65" s="9"/>
    </x:row>
    <x:row r="66" ht="23" customHeight="1">
      <x:c r="A66" s="14" t="str">
        <x:f>IF(ISNUMBER(Ereignistabelle!A36),Ereignistabelle!A36,"")</x:f>
      </x:c>
      <x:c r="B66" s="15" t="str">
        <x:f>IF(ISNUMBER(A66),Ereignistabelle!F35,"")</x:f>
      </x:c>
      <x:c r="C66" s="9"/>
    </x:row>
    <x:row r="67" ht="23" customHeight="1">
      <x:c r="A67" s="14" t="str">
        <x:f>IF(ISNUMBER(Ereignistabelle!A36),Ereignistabelle!A36,"")</x:f>
      </x:c>
      <x:c r="B67" s="15" t="str">
        <x:f>IF(ISNUMBER(A67),Ereignistabelle!F36,"")</x:f>
      </x:c>
      <x:c r="C67" s="9"/>
    </x:row>
    <x:row r="68" ht="23" customHeight="1">
      <x:c r="A68" s="14" t="str">
        <x:f>IF(ISNUMBER(Ereignistabelle!A37),Ereignistabelle!A37,"")</x:f>
      </x:c>
      <x:c r="B68" s="15" t="str">
        <x:f>IF(ISNUMBER(A68),Ereignistabelle!F36,"")</x:f>
      </x:c>
      <x:c r="C68" s="9"/>
    </x:row>
    <x:row r="69" ht="23" customHeight="1">
      <x:c r="A69" s="14" t="str">
        <x:f>IF(ISNUMBER(Ereignistabelle!A37),Ereignistabelle!A37,"")</x:f>
      </x:c>
      <x:c r="B69" s="15" t="str">
        <x:f>IF(ISNUMBER(A69),Ereignistabelle!F37,"")</x:f>
      </x:c>
      <x:c r="C69" s="9"/>
    </x:row>
    <x:row r="70" ht="23" customHeight="1">
      <x:c r="A70" s="14" t="str">
        <x:f>IF(ISNUMBER(Ereignistabelle!A38),Ereignistabelle!A38,"")</x:f>
      </x:c>
      <x:c r="B70" s="15" t="str">
        <x:f>IF(ISNUMBER(A70),Ereignistabelle!F37,"")</x:f>
      </x:c>
      <x:c r="C70" s="9"/>
    </x:row>
    <x:row r="71" ht="23" customHeight="1">
      <x:c r="A71" s="14" t="str">
        <x:f>IF(ISNUMBER(Ereignistabelle!A38),Ereignistabelle!A38,"")</x:f>
      </x:c>
      <x:c r="B71" s="15" t="str">
        <x:f>IF(ISNUMBER(A71),Ereignistabelle!F38,"")</x:f>
      </x:c>
      <x:c r="C71" s="9"/>
    </x:row>
    <x:row r="72" ht="23" customHeight="1">
      <x:c r="A72" s="14" t="str">
        <x:f>IF(ISNUMBER(Ereignistabelle!A39),Ereignistabelle!A39,"")</x:f>
      </x:c>
      <x:c r="B72" s="15" t="str">
        <x:f>IF(ISNUMBER(A72),Ereignistabelle!F38,"")</x:f>
      </x:c>
      <x:c r="C72" s="9"/>
    </x:row>
    <x:row r="73" ht="23" customHeight="1">
      <x:c r="A73" s="14" t="str">
        <x:f>IF(ISNUMBER(Ereignistabelle!A39),Ereignistabelle!A39,"")</x:f>
      </x:c>
      <x:c r="B73" s="15" t="str">
        <x:f>IF(ISNUMBER(A73),Ereignistabelle!F39,"")</x:f>
      </x:c>
      <x:c r="C73" s="9"/>
    </x:row>
    <x:row r="74" ht="23" customHeight="1">
      <x:c r="A74" s="14" t="str">
        <x:f>IF(ISNUMBER(Ereignistabelle!A40),Ereignistabelle!A40,"")</x:f>
      </x:c>
      <x:c r="B74" s="15" t="str">
        <x:f>IF(ISNUMBER(A74),Ereignistabelle!F39,"")</x:f>
      </x:c>
      <x:c r="C74" s="9"/>
    </x:row>
    <x:row r="75" ht="23" customHeight="1">
      <x:c r="A75" s="14" t="str">
        <x:f>IF(ISNUMBER(Ereignistabelle!A40),Ereignistabelle!A40,"")</x:f>
      </x:c>
      <x:c r="B75" s="15" t="str">
        <x:f>IF(ISNUMBER(A75),Ereignistabelle!F40,"")</x:f>
      </x:c>
      <x:c r="C75" s="9"/>
    </x:row>
    <x:row r="76" ht="23" customHeight="1">
      <x:c r="A76" s="14" t="str">
        <x:f>IF(ISNUMBER(Ereignistabelle!A41),Ereignistabelle!A41,"")</x:f>
      </x:c>
      <x:c r="B76" s="15" t="str">
        <x:f>IF(ISNUMBER(A76),Ereignistabelle!F40,"")</x:f>
      </x:c>
      <x:c r="C76" s="9"/>
    </x:row>
    <x:row r="77" ht="23" customHeight="1">
      <x:c r="A77" s="14" t="str">
        <x:f>IF(ISNUMBER(Ereignistabelle!A41),Ereignistabelle!A41,"")</x:f>
      </x:c>
      <x:c r="B77" s="15" t="str">
        <x:f>IF(ISNUMBER(A77),Ereignistabelle!F41,"")</x:f>
      </x:c>
      <x:c r="C77" s="9"/>
    </x:row>
    <x:row r="78" ht="23" customHeight="1">
      <x:c r="A78" s="14" t="str">
        <x:f>IF(ISNUMBER(Ereignistabelle!A42),Ereignistabelle!A42,"")</x:f>
      </x:c>
      <x:c r="B78" s="15" t="str">
        <x:f>IF(ISNUMBER(A78),Ereignistabelle!F41,"")</x:f>
      </x:c>
      <x:c r="C78" s="9"/>
    </x:row>
    <x:row r="79" ht="23" customHeight="1">
      <x:c r="A79" s="14" t="str">
        <x:f>IF(ISNUMBER(Ereignistabelle!A42),Ereignistabelle!A42,"")</x:f>
      </x:c>
      <x:c r="B79" s="15" t="str">
        <x:f>IF(ISNUMBER(A79),Ereignistabelle!F42,"")</x:f>
      </x:c>
      <x:c r="C79" s="9"/>
    </x:row>
    <x:row r="80" ht="23" customHeight="1">
      <x:c r="A80" s="14" t="str">
        <x:f>IF(ISNUMBER(Ereignistabelle!A43),Ereignistabelle!A43,"")</x:f>
      </x:c>
      <x:c r="B80" s="15" t="str">
        <x:f>IF(ISNUMBER(A80),Ereignistabelle!F42,"")</x:f>
      </x:c>
      <x:c r="C80" s="9"/>
    </x:row>
    <x:row r="81" ht="23" customHeight="1">
      <x:c r="A81" s="14" t="str">
        <x:f>IF(ISNUMBER(Ereignistabelle!A43),Ereignistabelle!A43,"")</x:f>
      </x:c>
      <x:c r="B81" s="15" t="str">
        <x:f>IF(ISNUMBER(A81),Ereignistabelle!F43,"")</x:f>
      </x:c>
      <x:c r="C81" s="9"/>
    </x:row>
    <x:row r="82" ht="23" customHeight="1">
      <x:c r="A82" s="14" t="str">
        <x:f>IF(ISNUMBER(Ereignistabelle!A44),Ereignistabelle!A44,"")</x:f>
      </x:c>
      <x:c r="B82" s="15" t="str">
        <x:f>IF(ISNUMBER(A82),Ereignistabelle!F43,"")</x:f>
      </x:c>
      <x:c r="C82" s="9"/>
    </x:row>
    <x:row r="83" ht="23" customHeight="1">
      <x:c r="A83" s="14" t="str">
        <x:f>IF(ISNUMBER(Ereignistabelle!A44),Ereignistabelle!A44,"")</x:f>
      </x:c>
      <x:c r="B83" s="15" t="str">
        <x:f>IF(ISNUMBER(A83),Ereignistabelle!F44,"")</x:f>
      </x:c>
      <x:c r="C83" s="9"/>
    </x:row>
    <x:row r="84" ht="23" customHeight="1">
      <x:c r="A84" s="14" t="str">
        <x:f>IF(ISNUMBER(Ereignistabelle!A45),Ereignistabelle!A45,"")</x:f>
      </x:c>
      <x:c r="B84" s="15" t="str">
        <x:f>IF(ISNUMBER(A84),Ereignistabelle!F44,"")</x:f>
      </x:c>
      <x:c r="C84" s="9"/>
    </x:row>
    <x:row r="85" ht="23" customHeight="1">
      <x:c r="A85" s="14" t="str">
        <x:f>IF(ISNUMBER(Ereignistabelle!A45),Ereignistabelle!A45,"")</x:f>
      </x:c>
      <x:c r="B85" s="15" t="str">
        <x:f>IF(ISNUMBER(A85),Ereignistabelle!F45,"")</x:f>
      </x:c>
      <x:c r="C85" s="9"/>
    </x:row>
    <x:row r="86" ht="23" customHeight="1">
      <x:c r="A86" s="14" t="str">
        <x:f>IF(ISNUMBER(Ereignistabelle!A46),Ereignistabelle!A46,"")</x:f>
      </x:c>
      <x:c r="B86" s="15" t="str">
        <x:f>IF(ISNUMBER(A86),Ereignistabelle!F45,"")</x:f>
      </x:c>
      <x:c r="C86" s="9"/>
    </x:row>
    <x:row r="87" ht="23" customHeight="1">
      <x:c r="A87" s="14" t="str">
        <x:f>IF(ISNUMBER(Ereignistabelle!A46),Ereignistabelle!A46,"")</x:f>
      </x:c>
      <x:c r="B87" s="15" t="str">
        <x:f>IF(ISNUMBER(A87),Ereignistabelle!F46,"")</x:f>
      </x:c>
      <x:c r="C87" s="9"/>
    </x:row>
    <x:row r="88" ht="23" customHeight="1">
      <x:c r="A88" s="14" t="str">
        <x:f>IF(ISNUMBER(Ereignistabelle!A47),Ereignistabelle!A47,"")</x:f>
      </x:c>
      <x:c r="B88" s="15" t="str">
        <x:f>IF(ISNUMBER(A88),Ereignistabelle!F46,"")</x:f>
      </x:c>
      <x:c r="C88" s="9"/>
    </x:row>
    <x:row r="89" ht="23" customHeight="1">
      <x:c r="A89" s="14" t="str">
        <x:f>IF(ISNUMBER(Ereignistabelle!A47),Ereignistabelle!A47,"")</x:f>
      </x:c>
      <x:c r="B89" s="15" t="str">
        <x:f>IF(ISNUMBER(A89),Ereignistabelle!F47,"")</x:f>
      </x:c>
      <x:c r="C89" s="9"/>
    </x:row>
    <x:row r="90" ht="23" customHeight="1">
      <x:c r="A90" s="14" t="str">
        <x:f>IF(ISNUMBER(Ereignistabelle!A48),Ereignistabelle!A48,"")</x:f>
      </x:c>
      <x:c r="B90" s="15" t="str">
        <x:f>IF(ISNUMBER(A90),Ereignistabelle!F47,"")</x:f>
      </x:c>
      <x:c r="C90" s="9"/>
    </x:row>
    <x:row r="91" ht="23" customHeight="1">
      <x:c r="A91" s="14" t="str">
        <x:f>IF(ISNUMBER(Ereignistabelle!A48),Ereignistabelle!A48,"")</x:f>
      </x:c>
      <x:c r="B91" s="15" t="str">
        <x:f>IF(ISNUMBER(A91),Ereignistabelle!F48,"")</x:f>
      </x:c>
      <x:c r="C91" s="9"/>
    </x:row>
    <x:row r="92" ht="23" customHeight="1">
      <x:c r="A92" s="14" t="str">
        <x:f>IF(ISNUMBER(Ereignistabelle!A49),Ereignistabelle!A49,"")</x:f>
      </x:c>
      <x:c r="B92" s="15" t="str">
        <x:f>IF(ISNUMBER(A92),Ereignistabelle!F48,"")</x:f>
      </x:c>
      <x:c r="C92" s="9"/>
    </x:row>
    <x:row r="93" ht="23" customHeight="1">
      <x:c r="A93" s="14" t="str">
        <x:f>IF(ISNUMBER(Ereignistabelle!A49),Ereignistabelle!A49,"")</x:f>
      </x:c>
      <x:c r="B93" s="15" t="str">
        <x:f>IF(ISNUMBER(A93),Ereignistabelle!F49,"")</x:f>
      </x:c>
      <x:c r="C93" s="9"/>
    </x:row>
    <x:row r="94" ht="23" customHeight="1">
      <x:c r="A94" s="14" t="str">
        <x:f>IF(ISNUMBER(Ereignistabelle!A50),Ereignistabelle!A50,"")</x:f>
      </x:c>
      <x:c r="B94" s="15" t="str">
        <x:f>IF(ISNUMBER(A94),Ereignistabelle!F49,"")</x:f>
      </x:c>
      <x:c r="C94" s="9"/>
    </x:row>
    <x:row r="95" ht="23" customHeight="1">
      <x:c r="A95" s="14" t="str">
        <x:f>IF(ISNUMBER(Ereignistabelle!A50),Ereignistabelle!A50,"")</x:f>
      </x:c>
      <x:c r="B95" s="15" t="str">
        <x:f>IF(ISNUMBER(A95),Ereignistabelle!F50,"")</x:f>
      </x:c>
      <x:c r="C95" s="9"/>
    </x:row>
    <x:row r="96" ht="23" customHeight="1">
      <x:c r="A96" s="14" t="str">
        <x:f>IF(ISNUMBER(Ereignistabelle!A51),Ereignistabelle!A51,"")</x:f>
      </x:c>
      <x:c r="B96" s="15" t="str">
        <x:f>IF(ISNUMBER(A96),Ereignistabelle!F50,"")</x:f>
      </x:c>
      <x:c r="C96" s="9"/>
    </x:row>
    <x:row r="97" ht="23" customHeight="1">
      <x:c r="A97" s="14" t="str">
        <x:f>IF(ISNUMBER(Ereignistabelle!A51),Ereignistabelle!A51,"")</x:f>
      </x:c>
      <x:c r="B97" s="15" t="str">
        <x:f>IF(ISNUMBER(A97),Ereignistabelle!F51,"")</x:f>
      </x:c>
      <x:c r="C97" s="9"/>
    </x:row>
    <x:row r="98" ht="23" customHeight="1">
      <x:c r="A98" s="14" t="str">
        <x:f>IF(ISNUMBER(Ereignistabelle!A52),Ereignistabelle!A52,"")</x:f>
      </x:c>
      <x:c r="B98" s="15" t="str">
        <x:f>IF(ISNUMBER(A98),Ereignistabelle!F51,"")</x:f>
      </x:c>
      <x:c r="C98" s="9"/>
    </x:row>
    <x:row r="99" ht="23" customHeight="1">
      <x:c r="A99" s="14" t="str">
        <x:f>IF(ISNUMBER(Ereignistabelle!A52),Ereignistabelle!A52,"")</x:f>
      </x:c>
      <x:c r="B99" s="15" t="str">
        <x:f>IF(ISNUMBER(A99),Ereignistabelle!F52,"")</x:f>
      </x:c>
      <x:c r="C99" s="9"/>
    </x:row>
    <x:row r="100" ht="23" customHeight="1">
      <x:c r="A100" s="14" t="str">
        <x:f>IF(ISNUMBER(Ereignistabelle!A53),Ereignistabelle!A53,"")</x:f>
      </x:c>
      <x:c r="B100" s="15" t="str">
        <x:f>IF(ISNUMBER(A100),Ereignistabelle!F52,"")</x:f>
      </x:c>
      <x:c r="C100" s="9"/>
    </x:row>
    <x:row r="101" ht="23" customHeight="1">
      <x:c r="A101" s="14" t="str">
        <x:f>IF(ISNUMBER(Ereignistabelle!A53),Ereignistabelle!A53,"")</x:f>
      </x:c>
      <x:c r="B101" s="15" t="str">
        <x:f>IF(ISNUMBER(A101),Ereignistabelle!F53,"")</x:f>
      </x:c>
      <x:c r="C101" s="9"/>
    </x:row>
    <x:row r="102" ht="23" customHeight="1">
      <x:c r="A102" s="14" t="str">
        <x:f>IF(ISNUMBER(Ereignistabelle!A54),Ereignistabelle!A54,"")</x:f>
      </x:c>
      <x:c r="B102" s="15" t="str">
        <x:f>IF(ISNUMBER(A102),Ereignistabelle!F53,"")</x:f>
      </x:c>
      <x:c r="C102" s="9"/>
    </x:row>
    <x:row r="103" ht="23" customHeight="1">
      <x:c r="A103" s="14" t="str">
        <x:f>IF(ISNUMBER(Ereignistabelle!A54),Ereignistabelle!A54,"")</x:f>
      </x:c>
      <x:c r="B103" s="15" t="str">
        <x:f>IF(ISNUMBER(A103),Ereignistabelle!F54,"")</x:f>
      </x:c>
      <x:c r="C103" s="9"/>
    </x:row>
    <x:row r="104" ht="23" customHeight="1">
      <x:c r="A104" s="14" t="str">
        <x:f>IF(ISNUMBER(Ereignistabelle!A55),Ereignistabelle!A55,"")</x:f>
      </x:c>
      <x:c r="B104" s="15" t="str">
        <x:f>IF(ISNUMBER(A104),Ereignistabelle!F54,"")</x:f>
      </x:c>
      <x:c r="C104" s="9"/>
    </x:row>
    <x:row r="105" ht="23" customHeight="1">
      <x:c r="A105" s="14" t="str">
        <x:f>IF(ISNUMBER(Ereignistabelle!A55),Ereignistabelle!A55,"")</x:f>
      </x:c>
      <x:c r="B105" s="15" t="str">
        <x:f>IF(ISNUMBER(A105),Ereignistabelle!F55,"")</x:f>
      </x:c>
      <x:c r="C105" s="9"/>
    </x:row>
    <x:row r="106" ht="23" customHeight="1">
      <x:c r="A106" s="14" t="str">
        <x:f>IF(ISNUMBER(Ereignistabelle!A56),Ereignistabelle!A56,"")</x:f>
      </x:c>
      <x:c r="B106" s="15" t="str">
        <x:f>IF(ISNUMBER(A106),Ereignistabelle!F55,"")</x:f>
      </x:c>
      <x:c r="C106" s="9"/>
    </x:row>
    <x:row r="107" ht="23" customHeight="1">
      <x:c r="A107" s="16" t="str">
        <x:f>IF(ISNUMBER(Ereignistabelle!A56),Ereignistabelle!A56,"")</x:f>
      </x:c>
      <x:c r="B107" s="17" t="str">
        <x:f>IF(ISNUMBER(A107),Ereignistabelle!F56,"")</x:f>
      </x:c>
      <x:c r="C107" s="2"/>
    </x:row>
    <x:row r="108" ht="23" customHeight="1">
      <x:c r="A108" s="2"/>
      <x:c r="B108" s="2"/>
      <x:c r="C108" s="2"/>
    </x:row>
    <x:row r="109" ht="23" customHeight="1">
      <x:c r="A109" s="13" t="str">
        <x:v>Excelvorlage.de öffnen</x:v>
      </x:c>
      <x:c r="B109" s="13"/>
      <x:c r="C109" s="13"/>
    </x:row>
    <x:row r="110" ht="23" customHeight="1">
      <x:c r="A110" s="13" t="str">
        <x:v>Anleitung zur Vorlage öffnen</x:v>
      </x:c>
      <x:c r="B110" s="13"/>
      <x:c r="C110" s="13"/>
    </x:row>
  </x:sheetData>
  <x:mergeCells>
    <x:mergeCell ref="A1:B1"/>
    <x:mergeCell ref="A2:C2"/>
    <x:mergeCell ref="A3:C3"/>
    <x:mergeCell ref="A4:C4"/>
    <x:mergeCell ref="A109:C109"/>
    <x:mergeCell ref="A110:C110"/>
  </x:mergeCells>
  <x:hyperlinks>
    <x:hyperlink xmlns:ns0="http://schemas.openxmlformats.org/officeDocument/2006/relationships" ref="A109" ns0:id="evLink109"/>
    <x:hyperlink xmlns:ns1="http://schemas.openxmlformats.org/officeDocument/2006/relationships" ref="A110" ns1:id="evLink110"/>
  </x:hyperlinks>
  <x:pageMargins left="0.7" right="0.7" top="0.75" bottom="0.75" header="0.3" footer="0.3"/>
  <x:drawing xmlns:r="http://schemas.openxmlformats.org/officeDocument/2006/relationships" r:id="Rbd2c8486a6384bcd"/>
</x:worksheet>
</file>