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00267db5a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ender" sheetId="1" r:id="Rf7f87e0f7091462f"/>
    <x:sheet xmlns:r="http://schemas.openxmlformats.org/officeDocument/2006/relationships" name="Ferien" sheetId="2" r:id="R9644cd9c529d4221"/>
    <x:sheet xmlns:r="http://schemas.openxmlformats.org/officeDocument/2006/relationships" name="Jahrestage" sheetId="3" r:id="Rc59a6af48f3d4015"/>
  </x:sheets>
  <x:definedNames>
    <x:definedName name="_xlnm.Print_Area" localSheetId="0">'Kalender'!$A$1:$H$35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d"/>
  </x:numFmts>
  <x:fonts count="7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sz val="9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200" fontId="1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db46843154e3c" /><Relationship Type="http://schemas.openxmlformats.org/officeDocument/2006/relationships/theme" Target="/xl/theme/theme1.xml" Id="Rfb12a96106204859" /><Relationship Type="http://schemas.openxmlformats.org/officeDocument/2006/relationships/sharedStrings" Target="/xl/sharedStrings.xml" Id="R2858708a91c148a0" /><Relationship Type="http://schemas.openxmlformats.org/officeDocument/2006/relationships/worksheet" Target="/xl/worksheets/sheet1.xml" Id="Rf7f87e0f7091462f" /><Relationship Type="http://schemas.openxmlformats.org/officeDocument/2006/relationships/worksheet" Target="/xl/worksheets/sheet2.xml" Id="R9644cd9c529d4221" /><Relationship Type="http://schemas.openxmlformats.org/officeDocument/2006/relationships/worksheet" Target="/xl/worksheets/sheet3.xml" Id="Rc59a6af48f3d401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bf888239412427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da0d8f848c234fa1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1553a427c02e4a9e" /></Relationships>
</file>

<file path=xl/drawings/drawing1.xml><?xml version="1.0" encoding="utf-8"?>
<xdr:wsDr xmlns:xdr="http://schemas.openxmlformats.org/drawingml/2006/spreadsheetDrawing">
  <xdr:oneCellAnchor>
    <xdr:from>
      <xdr:col>3</xdr:col>
      <xdr:colOff>95250</xdr:colOff>
      <xdr:row>0</xdr:row>
      <xdr:rowOff>76200</xdr:rowOff>
    </xdr:from>
    <xdr:ext cx="3200400" cy="504825"/>
    <xdr:pic>
      <xdr:nvPicPr>
        <xdr:cNvPr id="1" name="78037314-d5ec-4cb5-9534-e527b320681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f888239412427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3</xdr:col>
      <xdr:colOff>95250</xdr:colOff>
      <xdr:row>0</xdr:row>
      <xdr:rowOff>76200</xdr:rowOff>
    </xdr:from>
    <xdr:ext cx="3200400" cy="504825"/>
    <xdr:pic>
      <xdr:nvPicPr>
        <xdr:cNvPr id="1" name="2dfd27f5-5271-4517-868c-49855c3e688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a0d8f848c234fa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3</xdr:col>
      <xdr:colOff>95250</xdr:colOff>
      <xdr:row>0</xdr:row>
      <xdr:rowOff>76200</xdr:rowOff>
    </xdr:from>
    <xdr:ext cx="3200400" cy="504825"/>
    <xdr:pic>
      <xdr:nvPicPr>
        <xdr:cNvPr id="1" name="6d2c70df-05d6-4515-8011-973bafadf0c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553a427c02e4a9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c395f7b5964f485d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schulferien-kalender-2025-hessen/" TargetMode="External"/></Relationships>
</file>

<file path=xl/worksheets/_rels/sheet2.xml.rels><?xml version='1.0' encoding='UTF-8'?>
<Relationships xmlns="http://schemas.openxmlformats.org/package/2006/relationships"><Relationship Type="http://schemas.openxmlformats.org/officeDocument/2006/relationships/drawing" Target="/xl/drawings/drawing2.xml" Id="R842509a415164ecc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schulferien-kalender-2025-hessen/" TargetMode="External"/><Relationship Id="rIdEv3" Type="http://schemas.openxmlformats.org/officeDocument/2006/relationships/hyperlink" Target="https://www.kmk.org/fileadmin/Dateien/pdf/Ferienkalender/FER2024_25.pdf" TargetMode="External"/><Relationship Id="rIdEv4" Type="http://schemas.openxmlformats.org/officeDocument/2006/relationships/hyperlink" Target="https://www.kmk.org/fileadmin/Dateien/pdf/Ferienkalender/FER2025_26.pdf" TargetMode="External"/><Relationship Id="rIdEv5" Type="http://schemas.openxmlformats.org/officeDocument/2006/relationships/hyperlink" Target="https://www.kmk.org/fileadmin/Dateien/pdf/Ferienkalender/FER2026_27.pdf" TargetMode="External"/></Relationships>
</file>

<file path=xl/worksheets/_rels/sheet3.xml.rels><?xml version='1.0' encoding='UTF-8'?>
<Relationships xmlns="http://schemas.openxmlformats.org/package/2006/relationships"><Relationship Type="http://schemas.openxmlformats.org/officeDocument/2006/relationships/drawing" Target="/xl/drawings/drawing3.xml" Id="R53b66f796b5443e0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schulferien-kalender-2025-hessen/" TargetMode="External"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20" hidden="0" customWidth="1"/>
  </x:cols>
  <x:sheetData>
    <x:row r="1" ht="53" customHeight="1">
      <x:c r="A1" s="4" t="str">
        <x:v>Ferien Hessen 2025</x:v>
      </x:c>
      <x:c r="B1" s="4"/>
      <x:c r="C1" s="4"/>
      <x:c r="D1" s="2"/>
      <x:c r="E1" s="2"/>
      <x:c r="F1" s="2"/>
      <x:c r="G1" s="2"/>
      <x:c r="H1" s="2"/>
    </x:row>
    <x:row r="2" ht="34" customHeight="1">
      <x:c r="A2" s="6" t="str">
        <x:v>Amtliche Ferienintervalle laut KMK. Eigene Ergänzungen gesondert kennzeichnen; Quellen und Geltungsbereich auf dem Blatt Ferien beachten.</x:v>
      </x:c>
      <x:c r="B2" s="6"/>
      <x:c r="C2" s="6"/>
      <x:c r="D2" s="6"/>
      <x:c r="E2" s="6"/>
      <x:c r="F2" s="6"/>
      <x:c r="G2" s="6"/>
      <x:c r="H2" s="6"/>
    </x:row>
    <x:row r="3" ht="34" customHeight="1">
      <x:c r="A3" s="8" t="str">
        <x:v>Formeln enthalten: Zeigt einen wählbaren Monat mit Ferienmarkierungen und zählt die eindeutig belegten Ferien- und schulfreien Kalendertage des festen Jahres 2025.</x:v>
      </x:c>
      <x:c r="B3" s="8"/>
      <x:c r="C3" s="8"/>
      <x:c r="D3" s="8"/>
      <x:c r="E3" s="8"/>
      <x:c r="F3" s="8"/>
      <x:c r="G3" s="8"/>
      <x:c r="H3" s="8"/>
    </x:row>
    <x:row r="4" ht="34" customHeight="1">
      <x:c r="A4" s="6" t="str">
        <x:v>Monat 1–12 in Kalender!G5 wählen. Nur benannte Ferienzeilen werden ausgewertet; eigene Ergänzungen kennzeichnen. Bewegliche Ferientage und gesetzliche Feiertage sind nicht ergänzt. 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Monatsbeginn</x:v>
      </x:c>
      <x:c r="B5" s="2"/>
      <x:c r="C5" s="20" t="n">
        <x:f>IF(AND(ISNUMBER($G$5),$G$5&gt;=1,$G$5&lt;=12,MOD($G$5,1)=0),IF(COUNTIF(Ferien!$H$7:$H$26,"Erfasst")=COUNTA(Ferien!$A$7:$A$26),DATE(2025,$G$5,1),"Ferien prüfen"),"Monat prüfen")</x:f>
        <x:v>45658</x:v>
      </x:c>
      <x:c r="D5" s="2"/>
      <x:c r="E5" s="2"/>
      <x:c r="F5" s="2" t="str">
        <x:v>Monat</x:v>
      </x:c>
      <x:c r="G5" s="2" t="n">
        <x:v>1</x:v>
      </x:c>
      <x:c r="H5" s="2"/>
    </x:row>
    <x:row r="6" ht="38" customHeight="1">
      <x:c r="A6" s="13" t="str">
        <x:v>Mo</x:v>
      </x:c>
      <x:c r="B6" s="13" t="str">
        <x:v>Di</x:v>
      </x:c>
      <x:c r="C6" s="13" t="str">
        <x:v>Mi</x:v>
      </x:c>
      <x:c r="D6" s="13" t="str">
        <x:v>Do</x:v>
      </x:c>
      <x:c r="E6" s="13" t="str">
        <x:v>Fr</x:v>
      </x:c>
      <x:c r="F6" s="13" t="str">
        <x:v>Sa</x:v>
      </x:c>
      <x:c r="G6" s="13" t="str">
        <x:v>So</x:v>
      </x:c>
      <x:c r="H6" s="13" t="str">
        <x:v>Eigene Notiz</x:v>
      </x:c>
    </x:row>
    <x:row r="7" ht="18" customHeight="1">
      <x:c r="A7" s="22" t="str">
        <x:f>IF(AND(ISNUMBER($G$5),$G$5&gt;=1,$G$5&lt;=12,MOD($G$5,1)=0),IF(COUNTIF(Ferien!$H$7:$H$26,"Erfasst")=COUNTA(Ferien!$A$7:$A$26),IF(MONTH(DATE(2025,$G$5,1)-WEEKDAY(DATE(2025,$G$5,1),2)+1+0)=$G$5,DATE(2025,$G$5,1)-WEEKDAY(DATE(2025,$G$5,1),2)+1+0,""),""),"")</x:f>
      </x:c>
      <x:c r="B7" s="22" t="str">
        <x:f>IF(AND(ISNUMBER($G$5),$G$5&gt;=1,$G$5&lt;=12,MOD($G$5,1)=0),IF(COUNTIF(Ferien!$H$7:$H$26,"Erfasst")=COUNTA(Ferien!$A$7:$A$26),IF(MONTH(DATE(2025,$G$5,1)-WEEKDAY(DATE(2025,$G$5,1),2)+1+1)=$G$5,DATE(2025,$G$5,1)-WEEKDAY(DATE(2025,$G$5,1),2)+1+1,""),""),"")</x:f>
      </x:c>
      <x:c r="C7" s="22" t="n">
        <x:f>IF(AND(ISNUMBER($G$5),$G$5&gt;=1,$G$5&lt;=12,MOD($G$5,1)=0),IF(COUNTIF(Ferien!$H$7:$H$26,"Erfasst")=COUNTA(Ferien!$A$7:$A$26),IF(MONTH(DATE(2025,$G$5,1)-WEEKDAY(DATE(2025,$G$5,1),2)+1+2)=$G$5,DATE(2025,$G$5,1)-WEEKDAY(DATE(2025,$G$5,1),2)+1+2,""),""),"")</x:f>
        <x:v>45658</x:v>
      </x:c>
      <x:c r="D7" s="22" t="n">
        <x:f>IF(AND(ISNUMBER($G$5),$G$5&gt;=1,$G$5&lt;=12,MOD($G$5,1)=0),IF(COUNTIF(Ferien!$H$7:$H$26,"Erfasst")=COUNTA(Ferien!$A$7:$A$26),IF(MONTH(DATE(2025,$G$5,1)-WEEKDAY(DATE(2025,$G$5,1),2)+1+3)=$G$5,DATE(2025,$G$5,1)-WEEKDAY(DATE(2025,$G$5,1),2)+1+3,""),""),"")</x:f>
        <x:v>45659</x:v>
      </x:c>
      <x:c r="E7" s="22" t="n">
        <x:f>IF(AND(ISNUMBER($G$5),$G$5&gt;=1,$G$5&lt;=12,MOD($G$5,1)=0),IF(COUNTIF(Ferien!$H$7:$H$26,"Erfasst")=COUNTA(Ferien!$A$7:$A$26),IF(MONTH(DATE(2025,$G$5,1)-WEEKDAY(DATE(2025,$G$5,1),2)+1+4)=$G$5,DATE(2025,$G$5,1)-WEEKDAY(DATE(2025,$G$5,1),2)+1+4,""),""),"")</x:f>
        <x:v>45660</x:v>
      </x:c>
      <x:c r="F7" s="22" t="n">
        <x:f>IF(AND(ISNUMBER($G$5),$G$5&gt;=1,$G$5&lt;=12,MOD($G$5,1)=0),IF(COUNTIF(Ferien!$H$7:$H$26,"Erfasst")=COUNTA(Ferien!$A$7:$A$26),IF(MONTH(DATE(2025,$G$5,1)-WEEKDAY(DATE(2025,$G$5,1),2)+1+5)=$G$5,DATE(2025,$G$5,1)-WEEKDAY(DATE(2025,$G$5,1),2)+1+5,""),""),"")</x:f>
        <x:v>45661</x:v>
      </x:c>
      <x:c r="G7" s="22" t="n">
        <x:f>IF(AND(ISNUMBER($G$5),$G$5&gt;=1,$G$5&lt;=12,MOD($G$5,1)=0),IF(COUNTIF(Ferien!$H$7:$H$26,"Erfasst")=COUNTA(Ferien!$A$7:$A$26),IF(MONTH(DATE(2025,$G$5,1)-WEEKDAY(DATE(2025,$G$5,1),2)+1+6)=$G$5,DATE(2025,$G$5,1)-WEEKDAY(DATE(2025,$G$5,1),2)+1+6,""),""),"")</x:f>
        <x:v>45662</x:v>
      </x:c>
      <x:c r="H7" s="16"/>
    </x:row>
    <x:row r="8" ht="18" customHeight="1">
      <x:c r="A8" s="23" t="str">
        <x:f>IF(A7="","",IF(COUNTIFS(Ferien!$A$7:$A$26,"&lt;&gt;",Ferien!$B$7:$B$26,"&lt;="&amp;A7,Ferien!$C$7:$C$26,"&gt;="&amp;A7)&gt;0,"Ferien/frei",""))</x:f>
      </x:c>
      <x:c r="B8" s="23" t="str">
        <x:f>IF(B7="","",IF(COUNTIFS(Ferien!$A$7:$A$26,"&lt;&gt;",Ferien!$B$7:$B$26,"&lt;="&amp;B7,Ferien!$C$7:$C$26,"&gt;="&amp;B7)&gt;0,"Ferien/frei",""))</x:f>
      </x:c>
      <x:c r="C8" s="23" t="str">
        <x:f>IF(C7="","",IF(COUNTIFS(Ferien!$A$7:$A$26,"&lt;&gt;",Ferien!$B$7:$B$26,"&lt;="&amp;C7,Ferien!$C$7:$C$26,"&gt;="&amp;C7)&gt;0,"Ferien/frei",""))</x:f>
        <x:v>Ferien/frei</x:v>
      </x:c>
      <x:c r="D8" s="23" t="str">
        <x:f>IF(D7="","",IF(COUNTIFS(Ferien!$A$7:$A$26,"&lt;&gt;",Ferien!$B$7:$B$26,"&lt;="&amp;D7,Ferien!$C$7:$C$26,"&gt;="&amp;D7)&gt;0,"Ferien/frei",""))</x:f>
        <x:v>Ferien/frei</x:v>
      </x:c>
      <x:c r="E8" s="23" t="str">
        <x:f>IF(E7="","",IF(COUNTIFS(Ferien!$A$7:$A$26,"&lt;&gt;",Ferien!$B$7:$B$26,"&lt;="&amp;E7,Ferien!$C$7:$C$26,"&gt;="&amp;E7)&gt;0,"Ferien/frei",""))</x:f>
        <x:v>Ferien/frei</x:v>
      </x:c>
      <x:c r="F8" s="23" t="str">
        <x:f>IF(F7="","",IF(COUNTIFS(Ferien!$A$7:$A$26,"&lt;&gt;",Ferien!$B$7:$B$26,"&lt;="&amp;F7,Ferien!$C$7:$C$26,"&gt;="&amp;F7)&gt;0,"Ferien/frei",""))</x:f>
        <x:v>Ferien/frei</x:v>
      </x:c>
      <x:c r="G8" s="23" t="str">
        <x:f>IF(G7="","",IF(COUNTIFS(Ferien!$A$7:$A$26,"&lt;&gt;",Ferien!$B$7:$B$26,"&lt;="&amp;G7,Ferien!$C$7:$C$26,"&gt;="&amp;G7)&gt;0,"Ferien/frei",""))</x:f>
        <x:v>Ferien/frei</x:v>
      </x:c>
      <x:c r="H8" s="16"/>
    </x:row>
    <x:row r="9" ht="18" customHeight="1">
      <x:c r="A9" s="16"/>
      <x:c r="B9" s="16"/>
      <x:c r="C9" s="16"/>
      <x:c r="D9" s="16"/>
      <x:c r="E9" s="16"/>
      <x:c r="F9" s="16"/>
      <x:c r="G9" s="16"/>
      <x:c r="H9" s="16"/>
    </x:row>
    <x:row r="10" ht="18" customHeight="1">
      <x:c r="A10" s="16"/>
      <x:c r="B10" s="16"/>
      <x:c r="C10" s="16"/>
      <x:c r="D10" s="16"/>
      <x:c r="E10" s="16"/>
      <x:c r="F10" s="16"/>
      <x:c r="G10" s="16"/>
      <x:c r="H10" s="16"/>
    </x:row>
    <x:row r="11" ht="18" customHeight="1">
      <x:c r="A11" s="22" t="n">
        <x:f>IF(AND(ISNUMBER($G$5),$G$5&gt;=1,$G$5&lt;=12,MOD($G$5,1)=0),IF(COUNTIF(Ferien!$H$7:$H$26,"Erfasst")=COUNTA(Ferien!$A$7:$A$26),IF(MONTH(DATE(2025,$G$5,1)-WEEKDAY(DATE(2025,$G$5,1),2)+1+7)=$G$5,DATE(2025,$G$5,1)-WEEKDAY(DATE(2025,$G$5,1),2)+1+7,""),""),"")</x:f>
        <x:v>45663</x:v>
      </x:c>
      <x:c r="B11" s="22" t="n">
        <x:f>IF(AND(ISNUMBER($G$5),$G$5&gt;=1,$G$5&lt;=12,MOD($G$5,1)=0),IF(COUNTIF(Ferien!$H$7:$H$26,"Erfasst")=COUNTA(Ferien!$A$7:$A$26),IF(MONTH(DATE(2025,$G$5,1)-WEEKDAY(DATE(2025,$G$5,1),2)+1+8)=$G$5,DATE(2025,$G$5,1)-WEEKDAY(DATE(2025,$G$5,1),2)+1+8,""),""),"")</x:f>
        <x:v>45664</x:v>
      </x:c>
      <x:c r="C11" s="22" t="n">
        <x:f>IF(AND(ISNUMBER($G$5),$G$5&gt;=1,$G$5&lt;=12,MOD($G$5,1)=0),IF(COUNTIF(Ferien!$H$7:$H$26,"Erfasst")=COUNTA(Ferien!$A$7:$A$26),IF(MONTH(DATE(2025,$G$5,1)-WEEKDAY(DATE(2025,$G$5,1),2)+1+9)=$G$5,DATE(2025,$G$5,1)-WEEKDAY(DATE(2025,$G$5,1),2)+1+9,""),""),"")</x:f>
        <x:v>45665</x:v>
      </x:c>
      <x:c r="D11" s="22" t="n">
        <x:f>IF(AND(ISNUMBER($G$5),$G$5&gt;=1,$G$5&lt;=12,MOD($G$5,1)=0),IF(COUNTIF(Ferien!$H$7:$H$26,"Erfasst")=COUNTA(Ferien!$A$7:$A$26),IF(MONTH(DATE(2025,$G$5,1)-WEEKDAY(DATE(2025,$G$5,1),2)+1+10)=$G$5,DATE(2025,$G$5,1)-WEEKDAY(DATE(2025,$G$5,1),2)+1+10,""),""),"")</x:f>
        <x:v>45666</x:v>
      </x:c>
      <x:c r="E11" s="22" t="n">
        <x:f>IF(AND(ISNUMBER($G$5),$G$5&gt;=1,$G$5&lt;=12,MOD($G$5,1)=0),IF(COUNTIF(Ferien!$H$7:$H$26,"Erfasst")=COUNTA(Ferien!$A$7:$A$26),IF(MONTH(DATE(2025,$G$5,1)-WEEKDAY(DATE(2025,$G$5,1),2)+1+11)=$G$5,DATE(2025,$G$5,1)-WEEKDAY(DATE(2025,$G$5,1),2)+1+11,""),""),"")</x:f>
        <x:v>45667</x:v>
      </x:c>
      <x:c r="F11" s="22" t="n">
        <x:f>IF(AND(ISNUMBER($G$5),$G$5&gt;=1,$G$5&lt;=12,MOD($G$5,1)=0),IF(COUNTIF(Ferien!$H$7:$H$26,"Erfasst")=COUNTA(Ferien!$A$7:$A$26),IF(MONTH(DATE(2025,$G$5,1)-WEEKDAY(DATE(2025,$G$5,1),2)+1+12)=$G$5,DATE(2025,$G$5,1)-WEEKDAY(DATE(2025,$G$5,1),2)+1+12,""),""),"")</x:f>
        <x:v>45668</x:v>
      </x:c>
      <x:c r="G11" s="22" t="n">
        <x:f>IF(AND(ISNUMBER($G$5),$G$5&gt;=1,$G$5&lt;=12,MOD($G$5,1)=0),IF(COUNTIF(Ferien!$H$7:$H$26,"Erfasst")=COUNTA(Ferien!$A$7:$A$26),IF(MONTH(DATE(2025,$G$5,1)-WEEKDAY(DATE(2025,$G$5,1),2)+1+13)=$G$5,DATE(2025,$G$5,1)-WEEKDAY(DATE(2025,$G$5,1),2)+1+13,""),""),"")</x:f>
        <x:v>45669</x:v>
      </x:c>
      <x:c r="H11" s="16"/>
    </x:row>
    <x:row r="12" ht="18" customHeight="1">
      <x:c r="A12" s="23" t="str">
        <x:f>IF(A11="","",IF(COUNTIFS(Ferien!$A$7:$A$26,"&lt;&gt;",Ferien!$B$7:$B$26,"&lt;="&amp;A11,Ferien!$C$7:$C$26,"&gt;="&amp;A11)&gt;0,"Ferien/frei",""))</x:f>
        <x:v>Ferien/frei</x:v>
      </x:c>
      <x:c r="B12" s="23" t="str">
        <x:f>IF(B11="","",IF(COUNTIFS(Ferien!$A$7:$A$26,"&lt;&gt;",Ferien!$B$7:$B$26,"&lt;="&amp;B11,Ferien!$C$7:$C$26,"&gt;="&amp;B11)&gt;0,"Ferien/frei",""))</x:f>
        <x:v>Ferien/frei</x:v>
      </x:c>
      <x:c r="C12" s="23" t="str">
        <x:f>IF(C11="","",IF(COUNTIFS(Ferien!$A$7:$A$26,"&lt;&gt;",Ferien!$B$7:$B$26,"&lt;="&amp;C11,Ferien!$C$7:$C$26,"&gt;="&amp;C11)&gt;0,"Ferien/frei",""))</x:f>
        <x:v>Ferien/frei</x:v>
      </x:c>
      <x:c r="D12" s="23" t="str">
        <x:f>IF(D11="","",IF(COUNTIFS(Ferien!$A$7:$A$26,"&lt;&gt;",Ferien!$B$7:$B$26,"&lt;="&amp;D11,Ferien!$C$7:$C$26,"&gt;="&amp;D11)&gt;0,"Ferien/frei",""))</x:f>
        <x:v>Ferien/frei</x:v>
      </x:c>
      <x:c r="E12" s="23" t="str">
        <x:f>IF(E11="","",IF(COUNTIFS(Ferien!$A$7:$A$26,"&lt;&gt;",Ferien!$B$7:$B$26,"&lt;="&amp;E11,Ferien!$C$7:$C$26,"&gt;="&amp;E11)&gt;0,"Ferien/frei",""))</x:f>
        <x:v>Ferien/frei</x:v>
      </x:c>
      <x:c r="F12" s="23" t="str">
        <x:f>IF(F11="","",IF(COUNTIFS(Ferien!$A$7:$A$26,"&lt;&gt;",Ferien!$B$7:$B$26,"&lt;="&amp;F11,Ferien!$C$7:$C$26,"&gt;="&amp;F11)&gt;0,"Ferien/frei",""))</x:f>
      </x:c>
      <x:c r="G12" s="23" t="str">
        <x:f>IF(G11="","",IF(COUNTIFS(Ferien!$A$7:$A$26,"&lt;&gt;",Ferien!$B$7:$B$26,"&lt;="&amp;G11,Ferien!$C$7:$C$26,"&gt;="&amp;G11)&gt;0,"Ferien/frei",""))</x:f>
      </x:c>
      <x:c r="H12" s="16"/>
    </x:row>
    <x:row r="13" ht="18" customHeight="1">
      <x:c r="A13" s="16"/>
      <x:c r="B13" s="16"/>
      <x:c r="C13" s="16"/>
      <x:c r="D13" s="16"/>
      <x:c r="E13" s="16"/>
      <x:c r="F13" s="16"/>
      <x:c r="G13" s="16"/>
      <x:c r="H13" s="16"/>
    </x:row>
    <x:row r="14" ht="18" customHeight="1">
      <x:c r="A14" s="16"/>
      <x:c r="B14" s="16"/>
      <x:c r="C14" s="16"/>
      <x:c r="D14" s="16"/>
      <x:c r="E14" s="16"/>
      <x:c r="F14" s="16"/>
      <x:c r="G14" s="16"/>
      <x:c r="H14" s="16"/>
    </x:row>
    <x:row r="15" ht="18" customHeight="1">
      <x:c r="A15" s="22" t="n">
        <x:f>IF(AND(ISNUMBER($G$5),$G$5&gt;=1,$G$5&lt;=12,MOD($G$5,1)=0),IF(COUNTIF(Ferien!$H$7:$H$26,"Erfasst")=COUNTA(Ferien!$A$7:$A$26),IF(MONTH(DATE(2025,$G$5,1)-WEEKDAY(DATE(2025,$G$5,1),2)+1+14)=$G$5,DATE(2025,$G$5,1)-WEEKDAY(DATE(2025,$G$5,1),2)+1+14,""),""),"")</x:f>
        <x:v>45670</x:v>
      </x:c>
      <x:c r="B15" s="22" t="n">
        <x:f>IF(AND(ISNUMBER($G$5),$G$5&gt;=1,$G$5&lt;=12,MOD($G$5,1)=0),IF(COUNTIF(Ferien!$H$7:$H$26,"Erfasst")=COUNTA(Ferien!$A$7:$A$26),IF(MONTH(DATE(2025,$G$5,1)-WEEKDAY(DATE(2025,$G$5,1),2)+1+15)=$G$5,DATE(2025,$G$5,1)-WEEKDAY(DATE(2025,$G$5,1),2)+1+15,""),""),"")</x:f>
        <x:v>45671</x:v>
      </x:c>
      <x:c r="C15" s="22" t="n">
        <x:f>IF(AND(ISNUMBER($G$5),$G$5&gt;=1,$G$5&lt;=12,MOD($G$5,1)=0),IF(COUNTIF(Ferien!$H$7:$H$26,"Erfasst")=COUNTA(Ferien!$A$7:$A$26),IF(MONTH(DATE(2025,$G$5,1)-WEEKDAY(DATE(2025,$G$5,1),2)+1+16)=$G$5,DATE(2025,$G$5,1)-WEEKDAY(DATE(2025,$G$5,1),2)+1+16,""),""),"")</x:f>
        <x:v>45672</x:v>
      </x:c>
      <x:c r="D15" s="22" t="n">
        <x:f>IF(AND(ISNUMBER($G$5),$G$5&gt;=1,$G$5&lt;=12,MOD($G$5,1)=0),IF(COUNTIF(Ferien!$H$7:$H$26,"Erfasst")=COUNTA(Ferien!$A$7:$A$26),IF(MONTH(DATE(2025,$G$5,1)-WEEKDAY(DATE(2025,$G$5,1),2)+1+17)=$G$5,DATE(2025,$G$5,1)-WEEKDAY(DATE(2025,$G$5,1),2)+1+17,""),""),"")</x:f>
        <x:v>45673</x:v>
      </x:c>
      <x:c r="E15" s="22" t="n">
        <x:f>IF(AND(ISNUMBER($G$5),$G$5&gt;=1,$G$5&lt;=12,MOD($G$5,1)=0),IF(COUNTIF(Ferien!$H$7:$H$26,"Erfasst")=COUNTA(Ferien!$A$7:$A$26),IF(MONTH(DATE(2025,$G$5,1)-WEEKDAY(DATE(2025,$G$5,1),2)+1+18)=$G$5,DATE(2025,$G$5,1)-WEEKDAY(DATE(2025,$G$5,1),2)+1+18,""),""),"")</x:f>
        <x:v>45674</x:v>
      </x:c>
      <x:c r="F15" s="22" t="n">
        <x:f>IF(AND(ISNUMBER($G$5),$G$5&gt;=1,$G$5&lt;=12,MOD($G$5,1)=0),IF(COUNTIF(Ferien!$H$7:$H$26,"Erfasst")=COUNTA(Ferien!$A$7:$A$26),IF(MONTH(DATE(2025,$G$5,1)-WEEKDAY(DATE(2025,$G$5,1),2)+1+19)=$G$5,DATE(2025,$G$5,1)-WEEKDAY(DATE(2025,$G$5,1),2)+1+19,""),""),"")</x:f>
        <x:v>45675</x:v>
      </x:c>
      <x:c r="G15" s="22" t="n">
        <x:f>IF(AND(ISNUMBER($G$5),$G$5&gt;=1,$G$5&lt;=12,MOD($G$5,1)=0),IF(COUNTIF(Ferien!$H$7:$H$26,"Erfasst")=COUNTA(Ferien!$A$7:$A$26),IF(MONTH(DATE(2025,$G$5,1)-WEEKDAY(DATE(2025,$G$5,1),2)+1+20)=$G$5,DATE(2025,$G$5,1)-WEEKDAY(DATE(2025,$G$5,1),2)+1+20,""),""),"")</x:f>
        <x:v>45676</x:v>
      </x:c>
      <x:c r="H15" s="16"/>
    </x:row>
    <x:row r="16" ht="18" customHeight="1">
      <x:c r="A16" s="23" t="str">
        <x:f>IF(A15="","",IF(COUNTIFS(Ferien!$A$7:$A$26,"&lt;&gt;",Ferien!$B$7:$B$26,"&lt;="&amp;A15,Ferien!$C$7:$C$26,"&gt;="&amp;A15)&gt;0,"Ferien/frei",""))</x:f>
      </x:c>
      <x:c r="B16" s="23" t="str">
        <x:f>IF(B15="","",IF(COUNTIFS(Ferien!$A$7:$A$26,"&lt;&gt;",Ferien!$B$7:$B$26,"&lt;="&amp;B15,Ferien!$C$7:$C$26,"&gt;="&amp;B15)&gt;0,"Ferien/frei",""))</x:f>
      </x:c>
      <x:c r="C16" s="23" t="str">
        <x:f>IF(C15="","",IF(COUNTIFS(Ferien!$A$7:$A$26,"&lt;&gt;",Ferien!$B$7:$B$26,"&lt;="&amp;C15,Ferien!$C$7:$C$26,"&gt;="&amp;C15)&gt;0,"Ferien/frei",""))</x:f>
      </x:c>
      <x:c r="D16" s="23" t="str">
        <x:f>IF(D15="","",IF(COUNTIFS(Ferien!$A$7:$A$26,"&lt;&gt;",Ferien!$B$7:$B$26,"&lt;="&amp;D15,Ferien!$C$7:$C$26,"&gt;="&amp;D15)&gt;0,"Ferien/frei",""))</x:f>
      </x:c>
      <x:c r="E16" s="23" t="str">
        <x:f>IF(E15="","",IF(COUNTIFS(Ferien!$A$7:$A$26,"&lt;&gt;",Ferien!$B$7:$B$26,"&lt;="&amp;E15,Ferien!$C$7:$C$26,"&gt;="&amp;E15)&gt;0,"Ferien/frei",""))</x:f>
      </x:c>
      <x:c r="F16" s="23" t="str">
        <x:f>IF(F15="","",IF(COUNTIFS(Ferien!$A$7:$A$26,"&lt;&gt;",Ferien!$B$7:$B$26,"&lt;="&amp;F15,Ferien!$C$7:$C$26,"&gt;="&amp;F15)&gt;0,"Ferien/frei",""))</x:f>
      </x:c>
      <x:c r="G16" s="23" t="str">
        <x:f>IF(G15="","",IF(COUNTIFS(Ferien!$A$7:$A$26,"&lt;&gt;",Ferien!$B$7:$B$26,"&lt;="&amp;G15,Ferien!$C$7:$C$26,"&gt;="&amp;G15)&gt;0,"Ferien/frei",""))</x:f>
      </x:c>
      <x:c r="H16" s="16"/>
    </x:row>
    <x:row r="17" ht="18" customHeight="1">
      <x:c r="A17" s="16"/>
      <x:c r="B17" s="16"/>
      <x:c r="C17" s="16"/>
      <x:c r="D17" s="16"/>
      <x:c r="E17" s="16"/>
      <x:c r="F17" s="16"/>
      <x:c r="G17" s="16"/>
      <x:c r="H17" s="16"/>
    </x:row>
    <x:row r="18" ht="18" customHeight="1">
      <x:c r="A18" s="16"/>
      <x:c r="B18" s="16"/>
      <x:c r="C18" s="16"/>
      <x:c r="D18" s="16"/>
      <x:c r="E18" s="16"/>
      <x:c r="F18" s="16"/>
      <x:c r="G18" s="16"/>
      <x:c r="H18" s="16"/>
    </x:row>
    <x:row r="19" ht="18" customHeight="1">
      <x:c r="A19" s="22" t="n">
        <x:f>IF(AND(ISNUMBER($G$5),$G$5&gt;=1,$G$5&lt;=12,MOD($G$5,1)=0),IF(COUNTIF(Ferien!$H$7:$H$26,"Erfasst")=COUNTA(Ferien!$A$7:$A$26),IF(MONTH(DATE(2025,$G$5,1)-WEEKDAY(DATE(2025,$G$5,1),2)+1+21)=$G$5,DATE(2025,$G$5,1)-WEEKDAY(DATE(2025,$G$5,1),2)+1+21,""),""),"")</x:f>
        <x:v>45677</x:v>
      </x:c>
      <x:c r="B19" s="22" t="n">
        <x:f>IF(AND(ISNUMBER($G$5),$G$5&gt;=1,$G$5&lt;=12,MOD($G$5,1)=0),IF(COUNTIF(Ferien!$H$7:$H$26,"Erfasst")=COUNTA(Ferien!$A$7:$A$26),IF(MONTH(DATE(2025,$G$5,1)-WEEKDAY(DATE(2025,$G$5,1),2)+1+22)=$G$5,DATE(2025,$G$5,1)-WEEKDAY(DATE(2025,$G$5,1),2)+1+22,""),""),"")</x:f>
        <x:v>45678</x:v>
      </x:c>
      <x:c r="C19" s="22" t="n">
        <x:f>IF(AND(ISNUMBER($G$5),$G$5&gt;=1,$G$5&lt;=12,MOD($G$5,1)=0),IF(COUNTIF(Ferien!$H$7:$H$26,"Erfasst")=COUNTA(Ferien!$A$7:$A$26),IF(MONTH(DATE(2025,$G$5,1)-WEEKDAY(DATE(2025,$G$5,1),2)+1+23)=$G$5,DATE(2025,$G$5,1)-WEEKDAY(DATE(2025,$G$5,1),2)+1+23,""),""),"")</x:f>
        <x:v>45679</x:v>
      </x:c>
      <x:c r="D19" s="22" t="n">
        <x:f>IF(AND(ISNUMBER($G$5),$G$5&gt;=1,$G$5&lt;=12,MOD($G$5,1)=0),IF(COUNTIF(Ferien!$H$7:$H$26,"Erfasst")=COUNTA(Ferien!$A$7:$A$26),IF(MONTH(DATE(2025,$G$5,1)-WEEKDAY(DATE(2025,$G$5,1),2)+1+24)=$G$5,DATE(2025,$G$5,1)-WEEKDAY(DATE(2025,$G$5,1),2)+1+24,""),""),"")</x:f>
        <x:v>45680</x:v>
      </x:c>
      <x:c r="E19" s="22" t="n">
        <x:f>IF(AND(ISNUMBER($G$5),$G$5&gt;=1,$G$5&lt;=12,MOD($G$5,1)=0),IF(COUNTIF(Ferien!$H$7:$H$26,"Erfasst")=COUNTA(Ferien!$A$7:$A$26),IF(MONTH(DATE(2025,$G$5,1)-WEEKDAY(DATE(2025,$G$5,1),2)+1+25)=$G$5,DATE(2025,$G$5,1)-WEEKDAY(DATE(2025,$G$5,1),2)+1+25,""),""),"")</x:f>
        <x:v>45681</x:v>
      </x:c>
      <x:c r="F19" s="22" t="n">
        <x:f>IF(AND(ISNUMBER($G$5),$G$5&gt;=1,$G$5&lt;=12,MOD($G$5,1)=0),IF(COUNTIF(Ferien!$H$7:$H$26,"Erfasst")=COUNTA(Ferien!$A$7:$A$26),IF(MONTH(DATE(2025,$G$5,1)-WEEKDAY(DATE(2025,$G$5,1),2)+1+26)=$G$5,DATE(2025,$G$5,1)-WEEKDAY(DATE(2025,$G$5,1),2)+1+26,""),""),"")</x:f>
        <x:v>45682</x:v>
      </x:c>
      <x:c r="G19" s="22" t="n">
        <x:f>IF(AND(ISNUMBER($G$5),$G$5&gt;=1,$G$5&lt;=12,MOD($G$5,1)=0),IF(COUNTIF(Ferien!$H$7:$H$26,"Erfasst")=COUNTA(Ferien!$A$7:$A$26),IF(MONTH(DATE(2025,$G$5,1)-WEEKDAY(DATE(2025,$G$5,1),2)+1+27)=$G$5,DATE(2025,$G$5,1)-WEEKDAY(DATE(2025,$G$5,1),2)+1+27,""),""),"")</x:f>
        <x:v>45683</x:v>
      </x:c>
      <x:c r="H19" s="16"/>
    </x:row>
    <x:row r="20" ht="18" customHeight="1">
      <x:c r="A20" s="23" t="str">
        <x:f>IF(A19="","",IF(COUNTIFS(Ferien!$A$7:$A$26,"&lt;&gt;",Ferien!$B$7:$B$26,"&lt;="&amp;A19,Ferien!$C$7:$C$26,"&gt;="&amp;A19)&gt;0,"Ferien/frei",""))</x:f>
      </x:c>
      <x:c r="B20" s="23" t="str">
        <x:f>IF(B19="","",IF(COUNTIFS(Ferien!$A$7:$A$26,"&lt;&gt;",Ferien!$B$7:$B$26,"&lt;="&amp;B19,Ferien!$C$7:$C$26,"&gt;="&amp;B19)&gt;0,"Ferien/frei",""))</x:f>
      </x:c>
      <x:c r="C20" s="23" t="str">
        <x:f>IF(C19="","",IF(COUNTIFS(Ferien!$A$7:$A$26,"&lt;&gt;",Ferien!$B$7:$B$26,"&lt;="&amp;C19,Ferien!$C$7:$C$26,"&gt;="&amp;C19)&gt;0,"Ferien/frei",""))</x:f>
      </x:c>
      <x:c r="D20" s="23" t="str">
        <x:f>IF(D19="","",IF(COUNTIFS(Ferien!$A$7:$A$26,"&lt;&gt;",Ferien!$B$7:$B$26,"&lt;="&amp;D19,Ferien!$C$7:$C$26,"&gt;="&amp;D19)&gt;0,"Ferien/frei",""))</x:f>
      </x:c>
      <x:c r="E20" s="23" t="str">
        <x:f>IF(E19="","",IF(COUNTIFS(Ferien!$A$7:$A$26,"&lt;&gt;",Ferien!$B$7:$B$26,"&lt;="&amp;E19,Ferien!$C$7:$C$26,"&gt;="&amp;E19)&gt;0,"Ferien/frei",""))</x:f>
      </x:c>
      <x:c r="F20" s="23" t="str">
        <x:f>IF(F19="","",IF(COUNTIFS(Ferien!$A$7:$A$26,"&lt;&gt;",Ferien!$B$7:$B$26,"&lt;="&amp;F19,Ferien!$C$7:$C$26,"&gt;="&amp;F19)&gt;0,"Ferien/frei",""))</x:f>
      </x:c>
      <x:c r="G20" s="23" t="str">
        <x:f>IF(G19="","",IF(COUNTIFS(Ferien!$A$7:$A$26,"&lt;&gt;",Ferien!$B$7:$B$26,"&lt;="&amp;G19,Ferien!$C$7:$C$26,"&gt;="&amp;G19)&gt;0,"Ferien/frei",""))</x:f>
      </x:c>
      <x:c r="H20" s="16"/>
    </x:row>
    <x:row r="21" ht="18" customHeight="1">
      <x:c r="A21" s="16"/>
      <x:c r="B21" s="16"/>
      <x:c r="C21" s="16"/>
      <x:c r="D21" s="16"/>
      <x:c r="E21" s="16"/>
      <x:c r="F21" s="16"/>
      <x:c r="G21" s="16"/>
      <x:c r="H21" s="16"/>
    </x:row>
    <x:row r="22" ht="18" customHeight="1">
      <x:c r="A22" s="16"/>
      <x:c r="B22" s="16"/>
      <x:c r="C22" s="16"/>
      <x:c r="D22" s="16"/>
      <x:c r="E22" s="16"/>
      <x:c r="F22" s="16"/>
      <x:c r="G22" s="16"/>
      <x:c r="H22" s="16"/>
    </x:row>
    <x:row r="23" ht="18" customHeight="1">
      <x:c r="A23" s="22" t="n">
        <x:f>IF(AND(ISNUMBER($G$5),$G$5&gt;=1,$G$5&lt;=12,MOD($G$5,1)=0),IF(COUNTIF(Ferien!$H$7:$H$26,"Erfasst")=COUNTA(Ferien!$A$7:$A$26),IF(MONTH(DATE(2025,$G$5,1)-WEEKDAY(DATE(2025,$G$5,1),2)+1+28)=$G$5,DATE(2025,$G$5,1)-WEEKDAY(DATE(2025,$G$5,1),2)+1+28,""),""),"")</x:f>
        <x:v>45684</x:v>
      </x:c>
      <x:c r="B23" s="22" t="n">
        <x:f>IF(AND(ISNUMBER($G$5),$G$5&gt;=1,$G$5&lt;=12,MOD($G$5,1)=0),IF(COUNTIF(Ferien!$H$7:$H$26,"Erfasst")=COUNTA(Ferien!$A$7:$A$26),IF(MONTH(DATE(2025,$G$5,1)-WEEKDAY(DATE(2025,$G$5,1),2)+1+29)=$G$5,DATE(2025,$G$5,1)-WEEKDAY(DATE(2025,$G$5,1),2)+1+29,""),""),"")</x:f>
        <x:v>45685</x:v>
      </x:c>
      <x:c r="C23" s="22" t="n">
        <x:f>IF(AND(ISNUMBER($G$5),$G$5&gt;=1,$G$5&lt;=12,MOD($G$5,1)=0),IF(COUNTIF(Ferien!$H$7:$H$26,"Erfasst")=COUNTA(Ferien!$A$7:$A$26),IF(MONTH(DATE(2025,$G$5,1)-WEEKDAY(DATE(2025,$G$5,1),2)+1+30)=$G$5,DATE(2025,$G$5,1)-WEEKDAY(DATE(2025,$G$5,1),2)+1+30,""),""),"")</x:f>
        <x:v>45686</x:v>
      </x:c>
      <x:c r="D23" s="22" t="n">
        <x:f>IF(AND(ISNUMBER($G$5),$G$5&gt;=1,$G$5&lt;=12,MOD($G$5,1)=0),IF(COUNTIF(Ferien!$H$7:$H$26,"Erfasst")=COUNTA(Ferien!$A$7:$A$26),IF(MONTH(DATE(2025,$G$5,1)-WEEKDAY(DATE(2025,$G$5,1),2)+1+31)=$G$5,DATE(2025,$G$5,1)-WEEKDAY(DATE(2025,$G$5,1),2)+1+31,""),""),"")</x:f>
        <x:v>45687</x:v>
      </x:c>
      <x:c r="E23" s="22" t="n">
        <x:f>IF(AND(ISNUMBER($G$5),$G$5&gt;=1,$G$5&lt;=12,MOD($G$5,1)=0),IF(COUNTIF(Ferien!$H$7:$H$26,"Erfasst")=COUNTA(Ferien!$A$7:$A$26),IF(MONTH(DATE(2025,$G$5,1)-WEEKDAY(DATE(2025,$G$5,1),2)+1+32)=$G$5,DATE(2025,$G$5,1)-WEEKDAY(DATE(2025,$G$5,1),2)+1+32,""),""),"")</x:f>
        <x:v>45688</x:v>
      </x:c>
      <x:c r="F23" s="22" t="str">
        <x:f>IF(AND(ISNUMBER($G$5),$G$5&gt;=1,$G$5&lt;=12,MOD($G$5,1)=0),IF(COUNTIF(Ferien!$H$7:$H$26,"Erfasst")=COUNTA(Ferien!$A$7:$A$26),IF(MONTH(DATE(2025,$G$5,1)-WEEKDAY(DATE(2025,$G$5,1),2)+1+33)=$G$5,DATE(2025,$G$5,1)-WEEKDAY(DATE(2025,$G$5,1),2)+1+33,""),""),"")</x:f>
      </x:c>
      <x:c r="G23" s="22" t="str">
        <x:f>IF(AND(ISNUMBER($G$5),$G$5&gt;=1,$G$5&lt;=12,MOD($G$5,1)=0),IF(COUNTIF(Ferien!$H$7:$H$26,"Erfasst")=COUNTA(Ferien!$A$7:$A$26),IF(MONTH(DATE(2025,$G$5,1)-WEEKDAY(DATE(2025,$G$5,1),2)+1+34)=$G$5,DATE(2025,$G$5,1)-WEEKDAY(DATE(2025,$G$5,1),2)+1+34,""),""),"")</x:f>
      </x:c>
      <x:c r="H23" s="16"/>
    </x:row>
    <x:row r="24" ht="18" customHeight="1">
      <x:c r="A24" s="23" t="str">
        <x:f>IF(A23="","",IF(COUNTIFS(Ferien!$A$7:$A$26,"&lt;&gt;",Ferien!$B$7:$B$26,"&lt;="&amp;A23,Ferien!$C$7:$C$26,"&gt;="&amp;A23)&gt;0,"Ferien/frei",""))</x:f>
      </x:c>
      <x:c r="B24" s="23" t="str">
        <x:f>IF(B23="","",IF(COUNTIFS(Ferien!$A$7:$A$26,"&lt;&gt;",Ferien!$B$7:$B$26,"&lt;="&amp;B23,Ferien!$C$7:$C$26,"&gt;="&amp;B23)&gt;0,"Ferien/frei",""))</x:f>
      </x:c>
      <x:c r="C24" s="23" t="str">
        <x:f>IF(C23="","",IF(COUNTIFS(Ferien!$A$7:$A$26,"&lt;&gt;",Ferien!$B$7:$B$26,"&lt;="&amp;C23,Ferien!$C$7:$C$26,"&gt;="&amp;C23)&gt;0,"Ferien/frei",""))</x:f>
      </x:c>
      <x:c r="D24" s="23" t="str">
        <x:f>IF(D23="","",IF(COUNTIFS(Ferien!$A$7:$A$26,"&lt;&gt;",Ferien!$B$7:$B$26,"&lt;="&amp;D23,Ferien!$C$7:$C$26,"&gt;="&amp;D23)&gt;0,"Ferien/frei",""))</x:f>
      </x:c>
      <x:c r="E24" s="23" t="str">
        <x:f>IF(E23="","",IF(COUNTIFS(Ferien!$A$7:$A$26,"&lt;&gt;",Ferien!$B$7:$B$26,"&lt;="&amp;E23,Ferien!$C$7:$C$26,"&gt;="&amp;E23)&gt;0,"Ferien/frei",""))</x:f>
      </x:c>
      <x:c r="F24" s="23" t="str">
        <x:f>IF(F23="","",IF(COUNTIFS(Ferien!$A$7:$A$26,"&lt;&gt;",Ferien!$B$7:$B$26,"&lt;="&amp;F23,Ferien!$C$7:$C$26,"&gt;="&amp;F23)&gt;0,"Ferien/frei",""))</x:f>
      </x:c>
      <x:c r="G24" s="23" t="str">
        <x:f>IF(G23="","",IF(COUNTIFS(Ferien!$A$7:$A$26,"&lt;&gt;",Ferien!$B$7:$B$26,"&lt;="&amp;G23,Ferien!$C$7:$C$26,"&gt;="&amp;G23)&gt;0,"Ferien/frei",""))</x:f>
      </x:c>
      <x:c r="H24" s="16"/>
    </x:row>
    <x:row r="25" ht="18" customHeight="1">
      <x:c r="A25" s="16"/>
      <x:c r="B25" s="16"/>
      <x:c r="C25" s="16"/>
      <x:c r="D25" s="16"/>
      <x:c r="E25" s="16"/>
      <x:c r="F25" s="16"/>
      <x:c r="G25" s="16"/>
      <x:c r="H25" s="16"/>
    </x:row>
    <x:row r="26" ht="18" customHeight="1">
      <x:c r="A26" s="16"/>
      <x:c r="B26" s="16"/>
      <x:c r="C26" s="16"/>
      <x:c r="D26" s="16"/>
      <x:c r="E26" s="16"/>
      <x:c r="F26" s="16"/>
      <x:c r="G26" s="16"/>
      <x:c r="H26" s="16"/>
    </x:row>
    <x:row r="27" ht="18" customHeight="1">
      <x:c r="A27" s="22" t="str">
        <x:f>IF(AND(ISNUMBER($G$5),$G$5&gt;=1,$G$5&lt;=12,MOD($G$5,1)=0),IF(COUNTIF(Ferien!$H$7:$H$26,"Erfasst")=COUNTA(Ferien!$A$7:$A$26),IF(MONTH(DATE(2025,$G$5,1)-WEEKDAY(DATE(2025,$G$5,1),2)+1+35)=$G$5,DATE(2025,$G$5,1)-WEEKDAY(DATE(2025,$G$5,1),2)+1+35,""),""),"")</x:f>
      </x:c>
      <x:c r="B27" s="22" t="str">
        <x:f>IF(AND(ISNUMBER($G$5),$G$5&gt;=1,$G$5&lt;=12,MOD($G$5,1)=0),IF(COUNTIF(Ferien!$H$7:$H$26,"Erfasst")=COUNTA(Ferien!$A$7:$A$26),IF(MONTH(DATE(2025,$G$5,1)-WEEKDAY(DATE(2025,$G$5,1),2)+1+36)=$G$5,DATE(2025,$G$5,1)-WEEKDAY(DATE(2025,$G$5,1),2)+1+36,""),""),"")</x:f>
      </x:c>
      <x:c r="C27" s="22" t="str">
        <x:f>IF(AND(ISNUMBER($G$5),$G$5&gt;=1,$G$5&lt;=12,MOD($G$5,1)=0),IF(COUNTIF(Ferien!$H$7:$H$26,"Erfasst")=COUNTA(Ferien!$A$7:$A$26),IF(MONTH(DATE(2025,$G$5,1)-WEEKDAY(DATE(2025,$G$5,1),2)+1+37)=$G$5,DATE(2025,$G$5,1)-WEEKDAY(DATE(2025,$G$5,1),2)+1+37,""),""),"")</x:f>
      </x:c>
      <x:c r="D27" s="22" t="str">
        <x:f>IF(AND(ISNUMBER($G$5),$G$5&gt;=1,$G$5&lt;=12,MOD($G$5,1)=0),IF(COUNTIF(Ferien!$H$7:$H$26,"Erfasst")=COUNTA(Ferien!$A$7:$A$26),IF(MONTH(DATE(2025,$G$5,1)-WEEKDAY(DATE(2025,$G$5,1),2)+1+38)=$G$5,DATE(2025,$G$5,1)-WEEKDAY(DATE(2025,$G$5,1),2)+1+38,""),""),"")</x:f>
      </x:c>
      <x:c r="E27" s="22" t="str">
        <x:f>IF(AND(ISNUMBER($G$5),$G$5&gt;=1,$G$5&lt;=12,MOD($G$5,1)=0),IF(COUNTIF(Ferien!$H$7:$H$26,"Erfasst")=COUNTA(Ferien!$A$7:$A$26),IF(MONTH(DATE(2025,$G$5,1)-WEEKDAY(DATE(2025,$G$5,1),2)+1+39)=$G$5,DATE(2025,$G$5,1)-WEEKDAY(DATE(2025,$G$5,1),2)+1+39,""),""),"")</x:f>
      </x:c>
      <x:c r="F27" s="22" t="str">
        <x:f>IF(AND(ISNUMBER($G$5),$G$5&gt;=1,$G$5&lt;=12,MOD($G$5,1)=0),IF(COUNTIF(Ferien!$H$7:$H$26,"Erfasst")=COUNTA(Ferien!$A$7:$A$26),IF(MONTH(DATE(2025,$G$5,1)-WEEKDAY(DATE(2025,$G$5,1),2)+1+40)=$G$5,DATE(2025,$G$5,1)-WEEKDAY(DATE(2025,$G$5,1),2)+1+40,""),""),"")</x:f>
      </x:c>
      <x:c r="G27" s="22" t="str">
        <x:f>IF(AND(ISNUMBER($G$5),$G$5&gt;=1,$G$5&lt;=12,MOD($G$5,1)=0),IF(COUNTIF(Ferien!$H$7:$H$26,"Erfasst")=COUNTA(Ferien!$A$7:$A$26),IF(MONTH(DATE(2025,$G$5,1)-WEEKDAY(DATE(2025,$G$5,1),2)+1+41)=$G$5,DATE(2025,$G$5,1)-WEEKDAY(DATE(2025,$G$5,1),2)+1+41,""),""),"")</x:f>
      </x:c>
      <x:c r="H27" s="16"/>
    </x:row>
    <x:row r="28" ht="18" customHeight="1">
      <x:c r="A28" s="23" t="str">
        <x:f>IF(A27="","",IF(COUNTIFS(Ferien!$A$7:$A$26,"&lt;&gt;",Ferien!$B$7:$B$26,"&lt;="&amp;A27,Ferien!$C$7:$C$26,"&gt;="&amp;A27)&gt;0,"Ferien/frei",""))</x:f>
      </x:c>
      <x:c r="B28" s="23" t="str">
        <x:f>IF(B27="","",IF(COUNTIFS(Ferien!$A$7:$A$26,"&lt;&gt;",Ferien!$B$7:$B$26,"&lt;="&amp;B27,Ferien!$C$7:$C$26,"&gt;="&amp;B27)&gt;0,"Ferien/frei",""))</x:f>
      </x:c>
      <x:c r="C28" s="23" t="str">
        <x:f>IF(C27="","",IF(COUNTIFS(Ferien!$A$7:$A$26,"&lt;&gt;",Ferien!$B$7:$B$26,"&lt;="&amp;C27,Ferien!$C$7:$C$26,"&gt;="&amp;C27)&gt;0,"Ferien/frei",""))</x:f>
      </x:c>
      <x:c r="D28" s="23" t="str">
        <x:f>IF(D27="","",IF(COUNTIFS(Ferien!$A$7:$A$26,"&lt;&gt;",Ferien!$B$7:$B$26,"&lt;="&amp;D27,Ferien!$C$7:$C$26,"&gt;="&amp;D27)&gt;0,"Ferien/frei",""))</x:f>
      </x:c>
      <x:c r="E28" s="23" t="str">
        <x:f>IF(E27="","",IF(COUNTIFS(Ferien!$A$7:$A$26,"&lt;&gt;",Ferien!$B$7:$B$26,"&lt;="&amp;E27,Ferien!$C$7:$C$26,"&gt;="&amp;E27)&gt;0,"Ferien/frei",""))</x:f>
      </x:c>
      <x:c r="F28" s="23" t="str">
        <x:f>IF(F27="","",IF(COUNTIFS(Ferien!$A$7:$A$26,"&lt;&gt;",Ferien!$B$7:$B$26,"&lt;="&amp;F27,Ferien!$C$7:$C$26,"&gt;="&amp;F27)&gt;0,"Ferien/frei",""))</x:f>
      </x:c>
      <x:c r="G28" s="23" t="str">
        <x:f>IF(G27="","",IF(COUNTIFS(Ferien!$A$7:$A$26,"&lt;&gt;",Ferien!$B$7:$B$26,"&lt;="&amp;G27,Ferien!$C$7:$C$26,"&gt;="&amp;G27)&gt;0,"Ferien/frei",""))</x:f>
      </x:c>
      <x:c r="H28" s="16"/>
    </x:row>
    <x:row r="29" ht="18" customHeight="1">
      <x:c r="A29" s="16"/>
      <x:c r="B29" s="16"/>
      <x:c r="C29" s="16"/>
      <x:c r="D29" s="16"/>
      <x:c r="E29" s="16"/>
      <x:c r="F29" s="16"/>
      <x:c r="G29" s="16"/>
      <x:c r="H29" s="16"/>
    </x:row>
    <x:row r="30" ht="18" customHeight="1">
      <x:c r="A30" s="16"/>
      <x:c r="B30" s="16"/>
      <x:c r="C30" s="16"/>
      <x:c r="D30" s="16"/>
      <x:c r="E30" s="16"/>
      <x:c r="F30" s="16"/>
      <x:c r="G30" s="16"/>
      <x:c r="H30" s="16"/>
    </x:row>
    <x:row r="31" ht="18" customHeight="1">
      <x:c r="A31" s="16"/>
      <x:c r="B31" s="16"/>
      <x:c r="C31" s="16"/>
      <x:c r="D31" s="16"/>
      <x:c r="E31" s="16"/>
      <x:c r="F31" s="16"/>
      <x:c r="G31" s="16"/>
      <x:c r="H31" s="16"/>
    </x:row>
    <x:row r="32" ht="18" customHeight="1">
      <x:c r="A32" s="16"/>
      <x:c r="B32" s="16"/>
      <x:c r="C32" s="16"/>
      <x:c r="D32" s="16"/>
      <x:c r="E32" s="16"/>
      <x:c r="F32" s="16"/>
      <x:c r="G32" s="16"/>
      <x:c r="H32" s="16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 ht="35" customHeight="1">
      <x:c r="A35" s="27" t="str">
        <x:v>Excelvorlage.de – kostenlose Vorlagen</x:v>
      </x:c>
      <x:c r="B35" s="18"/>
      <x:c r="C35" s="18"/>
      <x:c r="D35" s="18"/>
      <x:c r="E35" s="28" t="str">
        <x:v>Anleitung: Schulferien Kalender 2025 Hessen</x:v>
      </x:c>
      <x:c r="F35" s="18"/>
      <x:c r="G35" s="18"/>
      <x:c r="H35" s="18"/>
    </x:row>
  </x:sheetData>
  <x:mergeCells>
    <x:mergeCell ref="A1:C1"/>
    <x:mergeCell ref="A2:H2"/>
    <x:mergeCell ref="A3:H3"/>
    <x:mergeCell ref="A4:H4"/>
    <x:mergeCell ref="A35:D35"/>
    <x:mergeCell ref="E35:H35"/>
  </x:mergeCells>
  <x:hyperlinks>
    <x:hyperlink xmlns:ns1="http://schemas.openxmlformats.org/officeDocument/2006/relationships" ref="A35" ns1:id="rIdEv1"/>
    <x:hyperlink xmlns:ns2="http://schemas.openxmlformats.org/officeDocument/2006/relationships" ref="E35" ns2:id="rIdEv2"/>
  </x:hyperlinks>
  <x:printOptions horizontalCentered="1"/>
  <x:pageMargins left="0.25" right="0.25" top="0.3" bottom="0.3" header="0.1" footer="0.1"/>
  <x:pageSetup paperSize="9" orientation="portrait" fitToWidth="1" fitToHeight="1"/>
  <x:drawing xmlns:r="http://schemas.openxmlformats.org/officeDocument/2006/relationships" r:id="Rc395f7b5964f485d"/>
</x:worksheet>
</file>

<file path=xl/worksheets/sheet2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2" hidden="0" customWidth="1"/>
    <x:col min="4" max="4" width="22" hidden="0" customWidth="1"/>
    <x:col min="5" max="5" width="22" hidden="0" customWidth="1"/>
    <x:col min="6" max="6" width="24" hidden="0" customWidth="1"/>
    <x:col min="7" max="7" width="24" hidden="0" customWidth="1"/>
    <x:col min="8" max="8" width="25" hidden="0" customWidth="1"/>
  </x:cols>
  <x:sheetData>
    <x:row r="1" ht="53" customHeight="1">
      <x:c r="A1" s="4" t="str">
        <x:v>Schulferien Kalender 2025 Hessen</x:v>
      </x:c>
      <x:c r="B1" s="4"/>
      <x:c r="C1" s="4"/>
      <x:c r="D1" s="2"/>
      <x:c r="E1" s="2"/>
      <x:c r="F1" s="2"/>
      <x:c r="G1" s="2"/>
      <x:c r="H1" s="2"/>
    </x:row>
    <x:row r="2" ht="34" customHeight="1">
      <x:c r="A2" s="6" t="str">
        <x:v>Amtliche Ferienintervalle laut KMK. Eigene Ergänzungen gesondert kennzeichnen; Quellen und Geltungsbereich auf dem Blatt Ferien beachten.</x:v>
      </x:c>
      <x:c r="B2" s="6"/>
      <x:c r="C2" s="6"/>
      <x:c r="D2" s="6"/>
      <x:c r="E2" s="6"/>
      <x:c r="F2" s="6"/>
      <x:c r="G2" s="6"/>
      <x:c r="H2" s="6"/>
    </x:row>
    <x:row r="3" ht="34" customHeight="1">
      <x:c r="A3" s="8" t="str">
        <x:v>Formeln enthalten: Zeigt einen wählbaren Monat mit Ferienmarkierungen und zählt die eindeutig belegten Ferien- und schulfreien Kalendertage des festen Jahres 2025.</x:v>
      </x:c>
      <x:c r="B3" s="8"/>
      <x:c r="C3" s="8"/>
      <x:c r="D3" s="8"/>
      <x:c r="E3" s="8"/>
      <x:c r="F3" s="8"/>
      <x:c r="G3" s="8"/>
      <x:c r="H3" s="8"/>
    </x:row>
    <x:row r="4" ht="34" customHeight="1">
      <x:c r="A4" s="6" t="str">
        <x:v>Monat 1–12 in Kalender!G5 wählen. Nur benannte Ferienzeilen werden ausgewertet; eigene Ergänzungen kennzeichnen. Bewegliche Ferientage und gesetzliche Feiertage sind nicht ergänzt. 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Festes Kalenderjahr</x:v>
      </x:c>
      <x:c r="B5" s="2"/>
      <x:c r="C5" s="2" t="n">
        <x:v>2025</x:v>
      </x:c>
      <x:c r="D5" s="2"/>
      <x:c r="E5" s="2"/>
      <x:c r="F5" s="2"/>
      <x:c r="G5" s="2"/>
      <x:c r="H5" s="2"/>
    </x:row>
    <x:row r="6" ht="38" customHeight="1">
      <x:c r="A6" s="13" t="str">
        <x:v>Zeitraum</x:v>
      </x:c>
      <x:c r="B6" s="13" t="str">
        <x:v>Beginn</x:v>
      </x:c>
      <x:c r="C6" s="13" t="str">
        <x:v>Ende inkl.</x:v>
      </x:c>
      <x:c r="D6" s="13" t="str">
        <x:v>Tage im Jahr</x:v>
      </x:c>
      <x:c r="E6" s="13" t="str">
        <x:v>Art</x:v>
      </x:c>
      <x:c r="F6" s="13" t="str">
        <x:v>Quellenstand</x:v>
      </x:c>
      <x:c r="G6" s="13" t="str">
        <x:v>Eigene Notiz</x:v>
      </x:c>
      <x:c r="H6" s="13" t="str">
        <x:v>Prüfung</x:v>
      </x:c>
    </x:row>
    <x:row r="7" ht="28" customHeight="1">
      <x:c r="A7" s="16" t="str">
        <x:v>Weihnachten 2024/25</x:v>
      </x:c>
      <x:c r="B7" s="24" t="n">
        <x:v>45649</x:v>
      </x:c>
      <x:c r="C7" s="24" t="n">
        <x:v>45667</x:v>
      </x:c>
      <x:c r="D7" s="21" t="n">
        <x:f>IF(A7="","",IF(H7="Erfasst",MAX(0,MIN(C7,DATE(2025,12,31))-MAX(B7,DATE(2025,1,1))+1),""))</x:f>
        <x:v>10</x:v>
      </x:c>
      <x:c r="E7" s="16" t="str">
        <x:v>Ferien</x:v>
      </x:c>
      <x:c r="F7" s="16" t="str">
        <x:v>KMK; siehe Quelle unten</x:v>
      </x:c>
      <x:c r="G7" s="16"/>
      <x:c r="H7" s="21" t="str">
        <x:f>IF(A7="","",IF(AND(ISNUMBER(B7),B7&gt;0,MOD(B7,1)=0,ISNUMBER(C7),C7&gt;=B7,MOD(C7,1)=0,OR(E7="Ferien",E7="Schulfrei")),"Erfasst","Zeitraum prüfen"))</x:f>
        <x:v>Erfasst</x:v>
      </x:c>
    </x:row>
    <x:row r="8" ht="28" customHeight="1">
      <x:c r="A8" s="16" t="str">
        <x:v>Ostern</x:v>
      </x:c>
      <x:c r="B8" s="24" t="n">
        <x:v>45754</x:v>
      </x:c>
      <x:c r="C8" s="24" t="n">
        <x:v>45768</x:v>
      </x:c>
      <x:c r="D8" s="21" t="n">
        <x:f>IF(A8="","",IF(H8="Erfasst",MAX(0,MIN(C8,DATE(2025,12,31))-MAX(B8,DATE(2025,1,1))+1),""))</x:f>
        <x:v>15</x:v>
      </x:c>
      <x:c r="E8" s="16" t="str">
        <x:v>Ferien</x:v>
      </x:c>
      <x:c r="F8" s="16" t="str">
        <x:v>KMK; siehe Quelle unten</x:v>
      </x:c>
      <x:c r="G8" s="16"/>
      <x:c r="H8" s="21" t="str">
        <x:f>IF(A8="","",IF(AND(ISNUMBER(B8),B8&gt;0,MOD(B8,1)=0,ISNUMBER(C8),C8&gt;=B8,MOD(C8,1)=0,OR(E8="Ferien",E8="Schulfrei")),"Erfasst","Zeitraum prüfen"))</x:f>
        <x:v>Erfasst</x:v>
      </x:c>
    </x:row>
    <x:row r="9" ht="28" customHeight="1">
      <x:c r="A9" s="16" t="str">
        <x:v>Sommer</x:v>
      </x:c>
      <x:c r="B9" s="24" t="n">
        <x:v>45845</x:v>
      </x:c>
      <x:c r="C9" s="24" t="n">
        <x:v>45884</x:v>
      </x:c>
      <x:c r="D9" s="21" t="n">
        <x:f>IF(A9="","",IF(H9="Erfasst",MAX(0,MIN(C9,DATE(2025,12,31))-MAX(B9,DATE(2025,1,1))+1),""))</x:f>
        <x:v>40</x:v>
      </x:c>
      <x:c r="E9" s="16" t="str">
        <x:v>Ferien</x:v>
      </x:c>
      <x:c r="F9" s="16" t="str">
        <x:v>KMK; siehe Quelle unten</x:v>
      </x:c>
      <x:c r="G9" s="16"/>
      <x:c r="H9" s="21" t="str">
        <x:f>IF(A9="","",IF(AND(ISNUMBER(B9),B9&gt;0,MOD(B9,1)=0,ISNUMBER(C9),C9&gt;=B9,MOD(C9,1)=0,OR(E9="Ferien",E9="Schulfrei")),"Erfasst","Zeitraum prüfen"))</x:f>
        <x:v>Erfasst</x:v>
      </x:c>
    </x:row>
    <x:row r="10" ht="28" customHeight="1">
      <x:c r="A10" s="16" t="str">
        <x:v>Herbst</x:v>
      </x:c>
      <x:c r="B10" s="24" t="n">
        <x:v>45936</x:v>
      </x:c>
      <x:c r="C10" s="24" t="n">
        <x:v>45948</x:v>
      </x:c>
      <x:c r="D10" s="21" t="n">
        <x:f>IF(A10="","",IF(H10="Erfasst",MAX(0,MIN(C10,DATE(2025,12,31))-MAX(B10,DATE(2025,1,1))+1),""))</x:f>
        <x:v>13</x:v>
      </x:c>
      <x:c r="E10" s="16" t="str">
        <x:v>Ferien</x:v>
      </x:c>
      <x:c r="F10" s="16" t="str">
        <x:v>KMK; siehe Quelle unten</x:v>
      </x:c>
      <x:c r="G10" s="16"/>
      <x:c r="H10" s="21" t="str">
        <x:f>IF(A10="","",IF(AND(ISNUMBER(B10),B10&gt;0,MOD(B10,1)=0,ISNUMBER(C10),C10&gt;=B10,MOD(C10,1)=0,OR(E10="Ferien",E10="Schulfrei")),"Erfasst","Zeitraum prüfen"))</x:f>
        <x:v>Erfasst</x:v>
      </x:c>
    </x:row>
    <x:row r="11" ht="28" customHeight="1">
      <x:c r="A11" s="16" t="str">
        <x:v>Weihnachten 2025/26</x:v>
      </x:c>
      <x:c r="B11" s="24" t="n">
        <x:v>46013</x:v>
      </x:c>
      <x:c r="C11" s="24" t="n">
        <x:v>46032</x:v>
      </x:c>
      <x:c r="D11" s="21" t="n">
        <x:f>IF(A11="","",IF(H11="Erfasst",MAX(0,MIN(C11,DATE(2025,12,31))-MAX(B11,DATE(2025,1,1))+1),""))</x:f>
        <x:v>10</x:v>
      </x:c>
      <x:c r="E11" s="16" t="str">
        <x:v>Ferien</x:v>
      </x:c>
      <x:c r="F11" s="16" t="str">
        <x:v>KMK; siehe Quelle unten</x:v>
      </x:c>
      <x:c r="G11" s="16"/>
      <x:c r="H11" s="21" t="str">
        <x:f>IF(A11="","",IF(AND(ISNUMBER(B11),B11&gt;0,MOD(B11,1)=0,ISNUMBER(C11),C11&gt;=B11,MOD(C11,1)=0,OR(E11="Ferien",E11="Schulfrei")),"Erfasst","Zeitraum prüfen"))</x:f>
        <x:v>Erfasst</x:v>
      </x:c>
    </x:row>
    <x:row r="12" ht="28" customHeight="1">
      <x:c r="A12" s="16"/>
      <x:c r="B12" s="24"/>
      <x:c r="C12" s="24"/>
      <x:c r="D12" s="21" t="str">
        <x:f>IF(A12="","",IF(H12="Erfasst",MAX(0,MIN(C12,DATE(2025,12,31))-MAX(B12,DATE(2025,1,1))+1),""))</x:f>
      </x:c>
      <x:c r="E12" s="16"/>
      <x:c r="F12" s="16"/>
      <x:c r="G12" s="16"/>
      <x:c r="H12" s="21" t="str">
        <x:f>IF(A12="","",IF(AND(ISNUMBER(B12),B12&gt;0,MOD(B12,1)=0,ISNUMBER(C12),C12&gt;=B12,MOD(C12,1)=0,OR(E12="Ferien",E12="Schulfrei")),"Erfasst","Zeitraum prüfen"))</x:f>
      </x:c>
    </x:row>
    <x:row r="13" ht="28" customHeight="1">
      <x:c r="A13" s="16"/>
      <x:c r="B13" s="24"/>
      <x:c r="C13" s="24"/>
      <x:c r="D13" s="21" t="str">
        <x:f>IF(A13="","",IF(H13="Erfasst",MAX(0,MIN(C13,DATE(2025,12,31))-MAX(B13,DATE(2025,1,1))+1),""))</x:f>
      </x:c>
      <x:c r="E13" s="16"/>
      <x:c r="F13" s="16"/>
      <x:c r="G13" s="16"/>
      <x:c r="H13" s="21" t="str">
        <x:f>IF(A13="","",IF(AND(ISNUMBER(B13),B13&gt;0,MOD(B13,1)=0,ISNUMBER(C13),C13&gt;=B13,MOD(C13,1)=0,OR(E13="Ferien",E13="Schulfrei")),"Erfasst","Zeitraum prüfen"))</x:f>
      </x:c>
    </x:row>
    <x:row r="14" ht="28" customHeight="1">
      <x:c r="A14" s="16"/>
      <x:c r="B14" s="24"/>
      <x:c r="C14" s="24"/>
      <x:c r="D14" s="21" t="str">
        <x:f>IF(A14="","",IF(H14="Erfasst",MAX(0,MIN(C14,DATE(2025,12,31))-MAX(B14,DATE(2025,1,1))+1),""))</x:f>
      </x:c>
      <x:c r="E14" s="16"/>
      <x:c r="F14" s="16"/>
      <x:c r="G14" s="16"/>
      <x:c r="H14" s="21" t="str">
        <x:f>IF(A14="","",IF(AND(ISNUMBER(B14),B14&gt;0,MOD(B14,1)=0,ISNUMBER(C14),C14&gt;=B14,MOD(C14,1)=0,OR(E14="Ferien",E14="Schulfrei")),"Erfasst","Zeitraum prüfen"))</x:f>
      </x:c>
    </x:row>
    <x:row r="15" ht="28" customHeight="1">
      <x:c r="A15" s="16"/>
      <x:c r="B15" s="24"/>
      <x:c r="C15" s="24"/>
      <x:c r="D15" s="21" t="str">
        <x:f>IF(A15="","",IF(H15="Erfasst",MAX(0,MIN(C15,DATE(2025,12,31))-MAX(B15,DATE(2025,1,1))+1),""))</x:f>
      </x:c>
      <x:c r="E15" s="16"/>
      <x:c r="F15" s="16"/>
      <x:c r="G15" s="16"/>
      <x:c r="H15" s="21" t="str">
        <x:f>IF(A15="","",IF(AND(ISNUMBER(B15),B15&gt;0,MOD(B15,1)=0,ISNUMBER(C15),C15&gt;=B15,MOD(C15,1)=0,OR(E15="Ferien",E15="Schulfrei")),"Erfasst","Zeitraum prüfen"))</x:f>
      </x:c>
    </x:row>
    <x:row r="16" ht="28" customHeight="1">
      <x:c r="A16" s="16"/>
      <x:c r="B16" s="24"/>
      <x:c r="C16" s="24"/>
      <x:c r="D16" s="21" t="str">
        <x:f>IF(A16="","",IF(H16="Erfasst",MAX(0,MIN(C16,DATE(2025,12,31))-MAX(B16,DATE(2025,1,1))+1),""))</x:f>
      </x:c>
      <x:c r="E16" s="16"/>
      <x:c r="F16" s="16"/>
      <x:c r="G16" s="16"/>
      <x:c r="H16" s="21" t="str">
        <x:f>IF(A16="","",IF(AND(ISNUMBER(B16),B16&gt;0,MOD(B16,1)=0,ISNUMBER(C16),C16&gt;=B16,MOD(C16,1)=0,OR(E16="Ferien",E16="Schulfrei")),"Erfasst","Zeitraum prüfen"))</x:f>
      </x:c>
    </x:row>
    <x:row r="17" ht="28" customHeight="1">
      <x:c r="A17" s="16"/>
      <x:c r="B17" s="24"/>
      <x:c r="C17" s="24"/>
      <x:c r="D17" s="21" t="str">
        <x:f>IF(A17="","",IF(H17="Erfasst",MAX(0,MIN(C17,DATE(2025,12,31))-MAX(B17,DATE(2025,1,1))+1),""))</x:f>
      </x:c>
      <x:c r="E17" s="16"/>
      <x:c r="F17" s="16"/>
      <x:c r="G17" s="16"/>
      <x:c r="H17" s="21" t="str">
        <x:f>IF(A17="","",IF(AND(ISNUMBER(B17),B17&gt;0,MOD(B17,1)=0,ISNUMBER(C17),C17&gt;=B17,MOD(C17,1)=0,OR(E17="Ferien",E17="Schulfrei")),"Erfasst","Zeitraum prüfen"))</x:f>
      </x:c>
    </x:row>
    <x:row r="18" ht="28" customHeight="1">
      <x:c r="A18" s="16"/>
      <x:c r="B18" s="24"/>
      <x:c r="C18" s="24"/>
      <x:c r="D18" s="21" t="str">
        <x:f>IF(A18="","",IF(H18="Erfasst",MAX(0,MIN(C18,DATE(2025,12,31))-MAX(B18,DATE(2025,1,1))+1),""))</x:f>
      </x:c>
      <x:c r="E18" s="16"/>
      <x:c r="F18" s="16"/>
      <x:c r="G18" s="16"/>
      <x:c r="H18" s="21" t="str">
        <x:f>IF(A18="","",IF(AND(ISNUMBER(B18),B18&gt;0,MOD(B18,1)=0,ISNUMBER(C18),C18&gt;=B18,MOD(C18,1)=0,OR(E18="Ferien",E18="Schulfrei")),"Erfasst","Zeitraum prüfen"))</x:f>
      </x:c>
    </x:row>
    <x:row r="19" ht="28" customHeight="1">
      <x:c r="A19" s="16"/>
      <x:c r="B19" s="24"/>
      <x:c r="C19" s="24"/>
      <x:c r="D19" s="21" t="str">
        <x:f>IF(A19="","",IF(H19="Erfasst",MAX(0,MIN(C19,DATE(2025,12,31))-MAX(B19,DATE(2025,1,1))+1),""))</x:f>
      </x:c>
      <x:c r="E19" s="16"/>
      <x:c r="F19" s="16"/>
      <x:c r="G19" s="16"/>
      <x:c r="H19" s="21" t="str">
        <x:f>IF(A19="","",IF(AND(ISNUMBER(B19),B19&gt;0,MOD(B19,1)=0,ISNUMBER(C19),C19&gt;=B19,MOD(C19,1)=0,OR(E19="Ferien",E19="Schulfrei")),"Erfasst","Zeitraum prüfen"))</x:f>
      </x:c>
    </x:row>
    <x:row r="20" ht="28" customHeight="1">
      <x:c r="A20" s="16"/>
      <x:c r="B20" s="24"/>
      <x:c r="C20" s="24"/>
      <x:c r="D20" s="21" t="str">
        <x:f>IF(A20="","",IF(H20="Erfasst",MAX(0,MIN(C20,DATE(2025,12,31))-MAX(B20,DATE(2025,1,1))+1),""))</x:f>
      </x:c>
      <x:c r="E20" s="16"/>
      <x:c r="F20" s="16"/>
      <x:c r="G20" s="16"/>
      <x:c r="H20" s="21" t="str">
        <x:f>IF(A20="","",IF(AND(ISNUMBER(B20),B20&gt;0,MOD(B20,1)=0,ISNUMBER(C20),C20&gt;=B20,MOD(C20,1)=0,OR(E20="Ferien",E20="Schulfrei")),"Erfasst","Zeitraum prüfen"))</x:f>
      </x:c>
    </x:row>
    <x:row r="21" ht="28" customHeight="1">
      <x:c r="A21" s="16"/>
      <x:c r="B21" s="24"/>
      <x:c r="C21" s="24"/>
      <x:c r="D21" s="21" t="str">
        <x:f>IF(A21="","",IF(H21="Erfasst",MAX(0,MIN(C21,DATE(2025,12,31))-MAX(B21,DATE(2025,1,1))+1),""))</x:f>
      </x:c>
      <x:c r="E21" s="16"/>
      <x:c r="F21" s="16"/>
      <x:c r="G21" s="16"/>
      <x:c r="H21" s="21" t="str">
        <x:f>IF(A21="","",IF(AND(ISNUMBER(B21),B21&gt;0,MOD(B21,1)=0,ISNUMBER(C21),C21&gt;=B21,MOD(C21,1)=0,OR(E21="Ferien",E21="Schulfrei")),"Erfasst","Zeitraum prüfen"))</x:f>
      </x:c>
    </x:row>
    <x:row r="22" ht="28" customHeight="1">
      <x:c r="A22" s="16"/>
      <x:c r="B22" s="24"/>
      <x:c r="C22" s="24"/>
      <x:c r="D22" s="21" t="str">
        <x:f>IF(A22="","",IF(H22="Erfasst",MAX(0,MIN(C22,DATE(2025,12,31))-MAX(B22,DATE(2025,1,1))+1),""))</x:f>
      </x:c>
      <x:c r="E22" s="16"/>
      <x:c r="F22" s="16"/>
      <x:c r="G22" s="16"/>
      <x:c r="H22" s="21" t="str">
        <x:f>IF(A22="","",IF(AND(ISNUMBER(B22),B22&gt;0,MOD(B22,1)=0,ISNUMBER(C22),C22&gt;=B22,MOD(C22,1)=0,OR(E22="Ferien",E22="Schulfrei")),"Erfasst","Zeitraum prüfen"))</x:f>
      </x:c>
    </x:row>
    <x:row r="23" ht="28" customHeight="1">
      <x:c r="A23" s="16"/>
      <x:c r="B23" s="24"/>
      <x:c r="C23" s="24"/>
      <x:c r="D23" s="21" t="str">
        <x:f>IF(A23="","",IF(H23="Erfasst",MAX(0,MIN(C23,DATE(2025,12,31))-MAX(B23,DATE(2025,1,1))+1),""))</x:f>
      </x:c>
      <x:c r="E23" s="16"/>
      <x:c r="F23" s="16"/>
      <x:c r="G23" s="16"/>
      <x:c r="H23" s="21" t="str">
        <x:f>IF(A23="","",IF(AND(ISNUMBER(B23),B23&gt;0,MOD(B23,1)=0,ISNUMBER(C23),C23&gt;=B23,MOD(C23,1)=0,OR(E23="Ferien",E23="Schulfrei")),"Erfasst","Zeitraum prüfen"))</x:f>
      </x:c>
    </x:row>
    <x:row r="24" ht="28" customHeight="1">
      <x:c r="A24" s="16"/>
      <x:c r="B24" s="24"/>
      <x:c r="C24" s="24"/>
      <x:c r="D24" s="21" t="str">
        <x:f>IF(A24="","",IF(H24="Erfasst",MAX(0,MIN(C24,DATE(2025,12,31))-MAX(B24,DATE(2025,1,1))+1),""))</x:f>
      </x:c>
      <x:c r="E24" s="16"/>
      <x:c r="F24" s="16"/>
      <x:c r="G24" s="16"/>
      <x:c r="H24" s="21" t="str">
        <x:f>IF(A24="","",IF(AND(ISNUMBER(B24),B24&gt;0,MOD(B24,1)=0,ISNUMBER(C24),C24&gt;=B24,MOD(C24,1)=0,OR(E24="Ferien",E24="Schulfrei")),"Erfasst","Zeitraum prüfen"))</x:f>
      </x:c>
    </x:row>
    <x:row r="25" ht="28" customHeight="1">
      <x:c r="A25" s="16"/>
      <x:c r="B25" s="24"/>
      <x:c r="C25" s="24"/>
      <x:c r="D25" s="21" t="str">
        <x:f>IF(A25="","",IF(H25="Erfasst",MAX(0,MIN(C25,DATE(2025,12,31))-MAX(B25,DATE(2025,1,1))+1),""))</x:f>
      </x:c>
      <x:c r="E25" s="16"/>
      <x:c r="F25" s="16"/>
      <x:c r="G25" s="16"/>
      <x:c r="H25" s="21" t="str">
        <x:f>IF(A25="","",IF(AND(ISNUMBER(B25),B25&gt;0,MOD(B25,1)=0,ISNUMBER(C25),C25&gt;=B25,MOD(C25,1)=0,OR(E25="Ferien",E25="Schulfrei")),"Erfasst","Zeitraum prüfen"))</x:f>
      </x:c>
    </x:row>
    <x:row r="26" ht="28" customHeight="1">
      <x:c r="A26" s="16"/>
      <x:c r="B26" s="24"/>
      <x:c r="C26" s="24"/>
      <x:c r="D26" s="21" t="str">
        <x:f>IF(A26="","",IF(H26="Erfasst",MAX(0,MIN(C26,DATE(2025,12,31))-MAX(B26,DATE(2025,1,1))+1),""))</x:f>
      </x:c>
      <x:c r="E26" s="16"/>
      <x:c r="F26" s="16"/>
      <x:c r="G26" s="16"/>
      <x:c r="H26" s="21" t="str">
        <x:f>IF(A26="","",IF(AND(ISNUMBER(B26),B26&gt;0,MOD(B26,1)=0,ISNUMBER(C26),C26&gt;=B26,MOD(C26,1)=0,OR(E26="Ferien",E26="Schulfrei")),"Erfasst","Zeitraum prüfen"))</x:f>
      </x:c>
    </x:row>
    <x:row r="27" ht="28" customHeight="1">
      <x:c r="A27" s="16"/>
      <x:c r="B27" s="16"/>
      <x:c r="C27" s="16"/>
      <x:c r="D27" s="16"/>
      <x:c r="E27" s="16"/>
      <x:c r="F27" s="16"/>
      <x:c r="G27" s="16"/>
      <x:c r="H27" s="16"/>
    </x:row>
    <x:row r="28" ht="28" customHeight="1">
      <x:c r="A28" s="16"/>
      <x:c r="B28" s="16"/>
      <x:c r="C28" s="16"/>
      <x:c r="D28" s="16"/>
      <x:c r="E28" s="16"/>
      <x:c r="F28" s="16"/>
      <x:c r="G28" s="16"/>
      <x:c r="H28" s="16"/>
    </x:row>
    <x:row r="29" ht="30" customHeight="1">
      <x:c r="A29" s="16" t="str">
        <x:v>KMK 2024/2025</x:v>
      </x:c>
      <x:c r="B29" s="31" t="str">
        <x:v>https://www.kmk.org/fileadmin/Dateien/pdf/Ferienkalender/FER2024_25.pdf</x:v>
      </x:c>
      <x:c r="C29" s="25"/>
      <x:c r="D29" s="25"/>
      <x:c r="E29" s="25"/>
      <x:c r="F29" s="25"/>
      <x:c r="G29" s="25"/>
      <x:c r="H29" s="25"/>
    </x:row>
    <x:row r="30" ht="30" customHeight="1">
      <x:c r="A30" s="16" t="str">
        <x:v>KMK 2025/2026</x:v>
      </x:c>
      <x:c r="B30" s="32" t="str">
        <x:v>https://www.kmk.org/fileadmin/Dateien/pdf/Ferienkalender/FER2025_26.pdf</x:v>
      </x:c>
      <x:c r="C30" s="25"/>
      <x:c r="D30" s="25"/>
      <x:c r="E30" s="25"/>
      <x:c r="F30" s="25"/>
      <x:c r="G30" s="25"/>
      <x:c r="H30" s="25"/>
    </x:row>
    <x:row r="31" ht="30" customHeight="1">
      <x:c r="A31" s="16" t="str">
        <x:v>KMK 2026/2027</x:v>
      </x:c>
      <x:c r="B31" s="33" t="str">
        <x:v>https://www.kmk.org/fileadmin/Dateien/pdf/Ferienkalender/FER2026_27.pdf</x:v>
      </x:c>
      <x:c r="C31" s="25"/>
      <x:c r="D31" s="25"/>
      <x:c r="E31" s="25"/>
      <x:c r="F31" s="25"/>
      <x:c r="G31" s="25"/>
      <x:c r="H31" s="25"/>
    </x:row>
    <x:row r="32" ht="28" customHeight="1">
      <x:c r="A32" s="16"/>
      <x:c r="B32" s="16"/>
      <x:c r="C32" s="16"/>
      <x:c r="D32" s="16"/>
      <x:c r="E32" s="16"/>
      <x:c r="F32" s="16"/>
      <x:c r="G32" s="16"/>
      <x:c r="H32" s="16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 ht="35" customHeight="1">
      <x:c r="A35" s="29" t="str">
        <x:v>Excelvorlage.de – kostenlose Vorlagen</x:v>
      </x:c>
      <x:c r="B35" s="18"/>
      <x:c r="C35" s="18"/>
      <x:c r="D35" s="18"/>
      <x:c r="E35" s="30" t="str">
        <x:v>Anleitung: Schulferien Kalender 2025 Hessen</x:v>
      </x:c>
      <x:c r="F35" s="18"/>
      <x:c r="G35" s="18"/>
      <x:c r="H35" s="18"/>
    </x:row>
  </x:sheetData>
  <x:mergeCells>
    <x:mergeCell ref="A1:C1"/>
    <x:mergeCell ref="A2:H2"/>
    <x:mergeCell ref="A3:H3"/>
    <x:mergeCell ref="A4:H4"/>
    <x:mergeCell ref="A35:D35"/>
    <x:mergeCell ref="E35:H35"/>
    <x:mergeCell ref="B29:H29"/>
    <x:mergeCell ref="B30:H30"/>
    <x:mergeCell ref="B31:H31"/>
  </x:mergeCells>
  <x:hyperlinks>
    <x:hyperlink xmlns:ns1="http://schemas.openxmlformats.org/officeDocument/2006/relationships" ref="A35" ns1:id="rIdEv1"/>
    <x:hyperlink xmlns:ns2="http://schemas.openxmlformats.org/officeDocument/2006/relationships" ref="E35" ns2:id="rIdEv2"/>
    <x:hyperlink xmlns:ns3="http://schemas.openxmlformats.org/officeDocument/2006/relationships" ref="B29" ns3:id="rIdEv3"/>
    <x:hyperlink xmlns:ns4="http://schemas.openxmlformats.org/officeDocument/2006/relationships" ref="B30" ns4:id="rIdEv4"/>
    <x:hyperlink xmlns:ns5="http://schemas.openxmlformats.org/officeDocument/2006/relationships" ref="B31" ns5:id="rIdEv5"/>
  </x:hyperlinks>
  <x:pageMargins left="0.7" right="0.7" top="0.75" bottom="0.75" header="0.3" footer="0.3"/>
  <x:drawing xmlns:r="http://schemas.openxmlformats.org/officeDocument/2006/relationships" r:id="R842509a415164ecc"/>
</x:worksheet>
</file>

<file path=xl/worksheets/sheet3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2" hidden="0" customWidth="1"/>
    <x:col min="4" max="4" width="22" hidden="0" customWidth="1"/>
    <x:col min="5" max="5" width="22" hidden="0" customWidth="1"/>
    <x:col min="6" max="6" width="24" hidden="0" customWidth="1"/>
    <x:col min="7" max="7" width="24" hidden="0" customWidth="1"/>
    <x:col min="8" max="8" width="25" hidden="0" customWidth="1"/>
  </x:cols>
  <x:sheetData>
    <x:row r="1" ht="53" customHeight="1">
      <x:c r="A1" s="4" t="str">
        <x:v>Schulferien Kalender 2025 Hessen</x:v>
      </x:c>
      <x:c r="B1" s="4"/>
      <x:c r="C1" s="4"/>
      <x:c r="D1" s="2"/>
      <x:c r="E1" s="2"/>
      <x:c r="F1" s="2"/>
      <x:c r="G1" s="2"/>
      <x:c r="H1" s="2"/>
    </x:row>
    <x:row r="2" ht="34" customHeight="1">
      <x:c r="A2" s="6" t="str">
        <x:v>Amtliche Ferienintervalle laut KMK. Eigene Ergänzungen gesondert kennzeichnen; Quellen und Geltungsbereich auf dem Blatt Ferien beachten.</x:v>
      </x:c>
      <x:c r="B2" s="6"/>
      <x:c r="C2" s="6"/>
      <x:c r="D2" s="6"/>
      <x:c r="E2" s="6"/>
      <x:c r="F2" s="6"/>
      <x:c r="G2" s="6"/>
      <x:c r="H2" s="6"/>
    </x:row>
    <x:row r="3" ht="34" customHeight="1">
      <x:c r="A3" s="8" t="str">
        <x:v>Formeln enthalten: Zeigt einen wählbaren Monat mit Ferienmarkierungen und zählt die eindeutig belegten Ferien- und schulfreien Kalendertage des festen Jahres 2025.</x:v>
      </x:c>
      <x:c r="B3" s="8"/>
      <x:c r="C3" s="8"/>
      <x:c r="D3" s="8"/>
      <x:c r="E3" s="8"/>
      <x:c r="F3" s="8"/>
      <x:c r="G3" s="8"/>
      <x:c r="H3" s="8"/>
    </x:row>
    <x:row r="4" ht="34" customHeight="1">
      <x:c r="A4" s="6" t="str">
        <x:v>Monat 1–12 in Kalender!G5 wählen. Nur benannte Ferienzeilen werden ausgewertet; eigene Ergänzungen kennzeichnen. Bewegliche Ferientage und gesetzliche Feiertage sind nicht ergänzt. 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Eindeutige Kalendertage</x:v>
      </x:c>
      <x:c r="B5" s="2"/>
      <x:c r="C5" s="19" t="n">
        <x:f>IF(COUNTIF(Ferien!$H$7:$H$26,"Erfasst")=COUNTA(Ferien!$A$7:$A$26),SUM(D7:D371),"Ferien prüfen")</x:f>
        <x:v>88</x:v>
      </x:c>
      <x:c r="D5" s="2"/>
      <x:c r="E5" s="2"/>
      <x:c r="F5" s="2"/>
      <x:c r="G5" s="2"/>
      <x:c r="H5" s="2"/>
    </x:row>
    <x:row r="6" ht="38" customHeight="1">
      <x:c r="A6" s="13" t="str">
        <x:v>Datum</x:v>
      </x:c>
      <x:c r="B6" s="13" t="str">
        <x:v>Wochentag 1–7</x:v>
      </x:c>
      <x:c r="C6" s="13" t="str">
        <x:v>Monat 1–12</x:v>
      </x:c>
      <x:c r="D6" s="13" t="str">
        <x:v>Ferien / frei =1</x:v>
      </x:c>
      <x:c r="E6" s="13" t="str">
        <x:v>Periodentreffer</x:v>
      </x:c>
      <x:c r="F6" s="13" t="str">
        <x:v>Eigene Notiz</x:v>
      </x:c>
      <x:c r="G6" s="13" t="str">
        <x:v>Jahr</x:v>
      </x:c>
      <x:c r="H6" s="13" t="str">
        <x:v>Datenprüfung</x:v>
      </x:c>
    </x:row>
    <x:row r="7" ht="28" customHeight="1">
      <x:c r="A7" s="26" t="n">
        <x:f>DATE(2025,1,1)+0</x:f>
        <x:v>45658</x:v>
      </x:c>
      <x:c r="B7" s="21" t="n">
        <x:f>WEEKDAY(A7,2)</x:f>
        <x:v>3</x:v>
      </x:c>
      <x:c r="C7" s="21" t="n">
        <x:f>MONTH(A7)</x:f>
        <x:v>1</x:v>
      </x:c>
      <x:c r="D7" s="21" t="n">
        <x:f>IF(ISNUMBER(E7),IF(E7&gt;0,1,0),"")</x:f>
        <x:v>1</x:v>
      </x:c>
      <x:c r="E7" s="21" t="n">
        <x:f>IF(COUNTIF(Ferien!$H$7:$H$26,"Erfasst")=COUNTA(Ferien!$A$7:$A$26),COUNTIFS(Ferien!$A$7:$A$26,"&lt;&gt;",Ferien!$B$7:$B$26,"&lt;="&amp;A7,Ferien!$C$7:$C$26,"&gt;="&amp;A7),"")</x:f>
        <x:v>1</x:v>
      </x:c>
      <x:c r="F7" s="16"/>
      <x:c r="G7" s="16" t="n">
        <x:v>2025</x:v>
      </x:c>
      <x:c r="H7" s="21" t="str">
        <x:f>IF(COUNTIF(Ferien!$H$7:$H$26,"Erfasst")=COUNTA(Ferien!$A$7:$A$26),"Geprüfte Termine","Ferien prüfen")</x:f>
        <x:v>Geprüfte Termine</x:v>
      </x:c>
    </x:row>
    <x:row r="8" ht="28" customHeight="1">
      <x:c r="A8" s="26" t="n">
        <x:f>DATE(2025,1,1)+1</x:f>
        <x:v>45659</x:v>
      </x:c>
      <x:c r="B8" s="21" t="n">
        <x:f>WEEKDAY(A8,2)</x:f>
        <x:v>4</x:v>
      </x:c>
      <x:c r="C8" s="21" t="n">
        <x:f>MONTH(A8)</x:f>
        <x:v>1</x:v>
      </x:c>
      <x:c r="D8" s="21" t="n">
        <x:f>IF(ISNUMBER(E8),IF(E8&gt;0,1,0),"")</x:f>
        <x:v>1</x:v>
      </x:c>
      <x:c r="E8" s="21" t="n">
        <x:f>IF(COUNTIF(Ferien!$H$7:$H$26,"Erfasst")=COUNTA(Ferien!$A$7:$A$26),COUNTIFS(Ferien!$A$7:$A$26,"&lt;&gt;",Ferien!$B$7:$B$26,"&lt;="&amp;A8,Ferien!$C$7:$C$26,"&gt;="&amp;A8),"")</x:f>
        <x:v>1</x:v>
      </x:c>
      <x:c r="F8" s="16"/>
      <x:c r="G8" s="16" t="n">
        <x:v>2025</x:v>
      </x:c>
      <x:c r="H8" s="21" t="str">
        <x:f>IF(COUNTIF(Ferien!$H$7:$H$26,"Erfasst")=COUNTA(Ferien!$A$7:$A$26),"Geprüfte Termine","Ferien prüfen")</x:f>
        <x:v>Geprüfte Termine</x:v>
      </x:c>
    </x:row>
    <x:row r="9" ht="28" customHeight="1">
      <x:c r="A9" s="26" t="n">
        <x:f>DATE(2025,1,1)+2</x:f>
        <x:v>45660</x:v>
      </x:c>
      <x:c r="B9" s="21" t="n">
        <x:f>WEEKDAY(A9,2)</x:f>
        <x:v>5</x:v>
      </x:c>
      <x:c r="C9" s="21" t="n">
        <x:f>MONTH(A9)</x:f>
        <x:v>1</x:v>
      </x:c>
      <x:c r="D9" s="21" t="n">
        <x:f>IF(ISNUMBER(E9),IF(E9&gt;0,1,0),"")</x:f>
        <x:v>1</x:v>
      </x:c>
      <x:c r="E9" s="21" t="n">
        <x:f>IF(COUNTIF(Ferien!$H$7:$H$26,"Erfasst")=COUNTA(Ferien!$A$7:$A$26),COUNTIFS(Ferien!$A$7:$A$26,"&lt;&gt;",Ferien!$B$7:$B$26,"&lt;="&amp;A9,Ferien!$C$7:$C$26,"&gt;="&amp;A9),"")</x:f>
        <x:v>1</x:v>
      </x:c>
      <x:c r="F9" s="16"/>
      <x:c r="G9" s="16" t="n">
        <x:v>2025</x:v>
      </x:c>
      <x:c r="H9" s="21" t="str">
        <x:f>IF(COUNTIF(Ferien!$H$7:$H$26,"Erfasst")=COUNTA(Ferien!$A$7:$A$26),"Geprüfte Termine","Ferien prüfen")</x:f>
        <x:v>Geprüfte Termine</x:v>
      </x:c>
    </x:row>
    <x:row r="10" ht="28" customHeight="1">
      <x:c r="A10" s="26" t="n">
        <x:f>DATE(2025,1,1)+3</x:f>
        <x:v>45661</x:v>
      </x:c>
      <x:c r="B10" s="21" t="n">
        <x:f>WEEKDAY(A10,2)</x:f>
        <x:v>6</x:v>
      </x:c>
      <x:c r="C10" s="21" t="n">
        <x:f>MONTH(A10)</x:f>
        <x:v>1</x:v>
      </x:c>
      <x:c r="D10" s="21" t="n">
        <x:f>IF(ISNUMBER(E10),IF(E10&gt;0,1,0),"")</x:f>
        <x:v>1</x:v>
      </x:c>
      <x:c r="E10" s="21" t="n">
        <x:f>IF(COUNTIF(Ferien!$H$7:$H$26,"Erfasst")=COUNTA(Ferien!$A$7:$A$26),COUNTIFS(Ferien!$A$7:$A$26,"&lt;&gt;",Ferien!$B$7:$B$26,"&lt;="&amp;A10,Ferien!$C$7:$C$26,"&gt;="&amp;A10),"")</x:f>
        <x:v>1</x:v>
      </x:c>
      <x:c r="F10" s="16"/>
      <x:c r="G10" s="16" t="n">
        <x:v>2025</x:v>
      </x:c>
      <x:c r="H10" s="21" t="str">
        <x:f>IF(COUNTIF(Ferien!$H$7:$H$26,"Erfasst")=COUNTA(Ferien!$A$7:$A$26),"Geprüfte Termine","Ferien prüfen")</x:f>
        <x:v>Geprüfte Termine</x:v>
      </x:c>
    </x:row>
    <x:row r="11" ht="28" customHeight="1">
      <x:c r="A11" s="26" t="n">
        <x:f>DATE(2025,1,1)+4</x:f>
        <x:v>45662</x:v>
      </x:c>
      <x:c r="B11" s="21" t="n">
        <x:f>WEEKDAY(A11,2)</x:f>
        <x:v>7</x:v>
      </x:c>
      <x:c r="C11" s="21" t="n">
        <x:f>MONTH(A11)</x:f>
        <x:v>1</x:v>
      </x:c>
      <x:c r="D11" s="21" t="n">
        <x:f>IF(ISNUMBER(E11),IF(E11&gt;0,1,0),"")</x:f>
        <x:v>1</x:v>
      </x:c>
      <x:c r="E11" s="21" t="n">
        <x:f>IF(COUNTIF(Ferien!$H$7:$H$26,"Erfasst")=COUNTA(Ferien!$A$7:$A$26),COUNTIFS(Ferien!$A$7:$A$26,"&lt;&gt;",Ferien!$B$7:$B$26,"&lt;="&amp;A11,Ferien!$C$7:$C$26,"&gt;="&amp;A11),"")</x:f>
        <x:v>1</x:v>
      </x:c>
      <x:c r="F11" s="16"/>
      <x:c r="G11" s="16" t="n">
        <x:v>2025</x:v>
      </x:c>
      <x:c r="H11" s="21" t="str">
        <x:f>IF(COUNTIF(Ferien!$H$7:$H$26,"Erfasst")=COUNTA(Ferien!$A$7:$A$26),"Geprüfte Termine","Ferien prüfen")</x:f>
        <x:v>Geprüfte Termine</x:v>
      </x:c>
    </x:row>
    <x:row r="12" ht="28" customHeight="1">
      <x:c r="A12" s="26" t="n">
        <x:f>DATE(2025,1,1)+5</x:f>
        <x:v>45663</x:v>
      </x:c>
      <x:c r="B12" s="21" t="n">
        <x:f>WEEKDAY(A12,2)</x:f>
        <x:v>1</x:v>
      </x:c>
      <x:c r="C12" s="21" t="n">
        <x:f>MONTH(A12)</x:f>
        <x:v>1</x:v>
      </x:c>
      <x:c r="D12" s="21" t="n">
        <x:f>IF(ISNUMBER(E12),IF(E12&gt;0,1,0),"")</x:f>
        <x:v>1</x:v>
      </x:c>
      <x:c r="E12" s="21" t="n">
        <x:f>IF(COUNTIF(Ferien!$H$7:$H$26,"Erfasst")=COUNTA(Ferien!$A$7:$A$26),COUNTIFS(Ferien!$A$7:$A$26,"&lt;&gt;",Ferien!$B$7:$B$26,"&lt;="&amp;A12,Ferien!$C$7:$C$26,"&gt;="&amp;A12),"")</x:f>
        <x:v>1</x:v>
      </x:c>
      <x:c r="F12" s="16"/>
      <x:c r="G12" s="16" t="n">
        <x:v>2025</x:v>
      </x:c>
      <x:c r="H12" s="21" t="str">
        <x:f>IF(COUNTIF(Ferien!$H$7:$H$26,"Erfasst")=COUNTA(Ferien!$A$7:$A$26),"Geprüfte Termine","Ferien prüfen")</x:f>
        <x:v>Geprüfte Termine</x:v>
      </x:c>
    </x:row>
    <x:row r="13" ht="28" customHeight="1">
      <x:c r="A13" s="26" t="n">
        <x:f>DATE(2025,1,1)+6</x:f>
        <x:v>45664</x:v>
      </x:c>
      <x:c r="B13" s="21" t="n">
        <x:f>WEEKDAY(A13,2)</x:f>
        <x:v>2</x:v>
      </x:c>
      <x:c r="C13" s="21" t="n">
        <x:f>MONTH(A13)</x:f>
        <x:v>1</x:v>
      </x:c>
      <x:c r="D13" s="21" t="n">
        <x:f>IF(ISNUMBER(E13),IF(E13&gt;0,1,0),"")</x:f>
        <x:v>1</x:v>
      </x:c>
      <x:c r="E13" s="21" t="n">
        <x:f>IF(COUNTIF(Ferien!$H$7:$H$26,"Erfasst")=COUNTA(Ferien!$A$7:$A$26),COUNTIFS(Ferien!$A$7:$A$26,"&lt;&gt;",Ferien!$B$7:$B$26,"&lt;="&amp;A13,Ferien!$C$7:$C$26,"&gt;="&amp;A13),"")</x:f>
        <x:v>1</x:v>
      </x:c>
      <x:c r="F13" s="16"/>
      <x:c r="G13" s="16" t="n">
        <x:v>2025</x:v>
      </x:c>
      <x:c r="H13" s="21" t="str">
        <x:f>IF(COUNTIF(Ferien!$H$7:$H$26,"Erfasst")=COUNTA(Ferien!$A$7:$A$26),"Geprüfte Termine","Ferien prüfen")</x:f>
        <x:v>Geprüfte Termine</x:v>
      </x:c>
    </x:row>
    <x:row r="14" ht="28" customHeight="1">
      <x:c r="A14" s="26" t="n">
        <x:f>DATE(2025,1,1)+7</x:f>
        <x:v>45665</x:v>
      </x:c>
      <x:c r="B14" s="21" t="n">
        <x:f>WEEKDAY(A14,2)</x:f>
        <x:v>3</x:v>
      </x:c>
      <x:c r="C14" s="21" t="n">
        <x:f>MONTH(A14)</x:f>
        <x:v>1</x:v>
      </x:c>
      <x:c r="D14" s="21" t="n">
        <x:f>IF(ISNUMBER(E14),IF(E14&gt;0,1,0),"")</x:f>
        <x:v>1</x:v>
      </x:c>
      <x:c r="E14" s="21" t="n">
        <x:f>IF(COUNTIF(Ferien!$H$7:$H$26,"Erfasst")=COUNTA(Ferien!$A$7:$A$26),COUNTIFS(Ferien!$A$7:$A$26,"&lt;&gt;",Ferien!$B$7:$B$26,"&lt;="&amp;A14,Ferien!$C$7:$C$26,"&gt;="&amp;A14),"")</x:f>
        <x:v>1</x:v>
      </x:c>
      <x:c r="F14" s="16"/>
      <x:c r="G14" s="16" t="n">
        <x:v>2025</x:v>
      </x:c>
      <x:c r="H14" s="21" t="str">
        <x:f>IF(COUNTIF(Ferien!$H$7:$H$26,"Erfasst")=COUNTA(Ferien!$A$7:$A$26),"Geprüfte Termine","Ferien prüfen")</x:f>
        <x:v>Geprüfte Termine</x:v>
      </x:c>
    </x:row>
    <x:row r="15" ht="28" customHeight="1">
      <x:c r="A15" s="26" t="n">
        <x:f>DATE(2025,1,1)+8</x:f>
        <x:v>45666</x:v>
      </x:c>
      <x:c r="B15" s="21" t="n">
        <x:f>WEEKDAY(A15,2)</x:f>
        <x:v>4</x:v>
      </x:c>
      <x:c r="C15" s="21" t="n">
        <x:f>MONTH(A15)</x:f>
        <x:v>1</x:v>
      </x:c>
      <x:c r="D15" s="21" t="n">
        <x:f>IF(ISNUMBER(E15),IF(E15&gt;0,1,0),"")</x:f>
        <x:v>1</x:v>
      </x:c>
      <x:c r="E15" s="21" t="n">
        <x:f>IF(COUNTIF(Ferien!$H$7:$H$26,"Erfasst")=COUNTA(Ferien!$A$7:$A$26),COUNTIFS(Ferien!$A$7:$A$26,"&lt;&gt;",Ferien!$B$7:$B$26,"&lt;="&amp;A15,Ferien!$C$7:$C$26,"&gt;="&amp;A15),"")</x:f>
        <x:v>1</x:v>
      </x:c>
      <x:c r="F15" s="16"/>
      <x:c r="G15" s="16" t="n">
        <x:v>2025</x:v>
      </x:c>
      <x:c r="H15" s="21" t="str">
        <x:f>IF(COUNTIF(Ferien!$H$7:$H$26,"Erfasst")=COUNTA(Ferien!$A$7:$A$26),"Geprüfte Termine","Ferien prüfen")</x:f>
        <x:v>Geprüfte Termine</x:v>
      </x:c>
    </x:row>
    <x:row r="16" ht="28" customHeight="1">
      <x:c r="A16" s="26" t="n">
        <x:f>DATE(2025,1,1)+9</x:f>
        <x:v>45667</x:v>
      </x:c>
      <x:c r="B16" s="21" t="n">
        <x:f>WEEKDAY(A16,2)</x:f>
        <x:v>5</x:v>
      </x:c>
      <x:c r="C16" s="21" t="n">
        <x:f>MONTH(A16)</x:f>
        <x:v>1</x:v>
      </x:c>
      <x:c r="D16" s="21" t="n">
        <x:f>IF(ISNUMBER(E16),IF(E16&gt;0,1,0),"")</x:f>
        <x:v>1</x:v>
      </x:c>
      <x:c r="E16" s="21" t="n">
        <x:f>IF(COUNTIF(Ferien!$H$7:$H$26,"Erfasst")=COUNTA(Ferien!$A$7:$A$26),COUNTIFS(Ferien!$A$7:$A$26,"&lt;&gt;",Ferien!$B$7:$B$26,"&lt;="&amp;A16,Ferien!$C$7:$C$26,"&gt;="&amp;A16),"")</x:f>
        <x:v>1</x:v>
      </x:c>
      <x:c r="F16" s="16"/>
      <x:c r="G16" s="16" t="n">
        <x:v>2025</x:v>
      </x:c>
      <x:c r="H16" s="21" t="str">
        <x:f>IF(COUNTIF(Ferien!$H$7:$H$26,"Erfasst")=COUNTA(Ferien!$A$7:$A$26),"Geprüfte Termine","Ferien prüfen")</x:f>
        <x:v>Geprüfte Termine</x:v>
      </x:c>
    </x:row>
    <x:row r="17" ht="28" customHeight="1">
      <x:c r="A17" s="26" t="n">
        <x:f>DATE(2025,1,1)+10</x:f>
        <x:v>45668</x:v>
      </x:c>
      <x:c r="B17" s="21" t="n">
        <x:f>WEEKDAY(A17,2)</x:f>
        <x:v>6</x:v>
      </x:c>
      <x:c r="C17" s="21" t="n">
        <x:f>MONTH(A17)</x:f>
        <x:v>1</x:v>
      </x:c>
      <x:c r="D17" s="21" t="n">
        <x:f>IF(ISNUMBER(E17),IF(E17&gt;0,1,0),"")</x:f>
        <x:v>0</x:v>
      </x:c>
      <x:c r="E17" s="21" t="n">
        <x:f>IF(COUNTIF(Ferien!$H$7:$H$26,"Erfasst")=COUNTA(Ferien!$A$7:$A$26),COUNTIFS(Ferien!$A$7:$A$26,"&lt;&gt;",Ferien!$B$7:$B$26,"&lt;="&amp;A17,Ferien!$C$7:$C$26,"&gt;="&amp;A17),"")</x:f>
        <x:v>0</x:v>
      </x:c>
      <x:c r="F17" s="16"/>
      <x:c r="G17" s="16" t="n">
        <x:v>2025</x:v>
      </x:c>
      <x:c r="H17" s="21" t="str">
        <x:f>IF(COUNTIF(Ferien!$H$7:$H$26,"Erfasst")=COUNTA(Ferien!$A$7:$A$26),"Geprüfte Termine","Ferien prüfen")</x:f>
        <x:v>Geprüfte Termine</x:v>
      </x:c>
    </x:row>
    <x:row r="18" ht="28" customHeight="1">
      <x:c r="A18" s="26" t="n">
        <x:f>DATE(2025,1,1)+11</x:f>
        <x:v>45669</x:v>
      </x:c>
      <x:c r="B18" s="21" t="n">
        <x:f>WEEKDAY(A18,2)</x:f>
        <x:v>7</x:v>
      </x:c>
      <x:c r="C18" s="21" t="n">
        <x:f>MONTH(A18)</x:f>
        <x:v>1</x:v>
      </x:c>
      <x:c r="D18" s="21" t="n">
        <x:f>IF(ISNUMBER(E18),IF(E18&gt;0,1,0),"")</x:f>
        <x:v>0</x:v>
      </x:c>
      <x:c r="E18" s="21" t="n">
        <x:f>IF(COUNTIF(Ferien!$H$7:$H$26,"Erfasst")=COUNTA(Ferien!$A$7:$A$26),COUNTIFS(Ferien!$A$7:$A$26,"&lt;&gt;",Ferien!$B$7:$B$26,"&lt;="&amp;A18,Ferien!$C$7:$C$26,"&gt;="&amp;A18),"")</x:f>
        <x:v>0</x:v>
      </x:c>
      <x:c r="F18" s="16"/>
      <x:c r="G18" s="16" t="n">
        <x:v>2025</x:v>
      </x:c>
      <x:c r="H18" s="21" t="str">
        <x:f>IF(COUNTIF(Ferien!$H$7:$H$26,"Erfasst")=COUNTA(Ferien!$A$7:$A$26),"Geprüfte Termine","Ferien prüfen")</x:f>
        <x:v>Geprüfte Termine</x:v>
      </x:c>
    </x:row>
    <x:row r="19" ht="28" customHeight="1">
      <x:c r="A19" s="26" t="n">
        <x:f>DATE(2025,1,1)+12</x:f>
        <x:v>45670</x:v>
      </x:c>
      <x:c r="B19" s="21" t="n">
        <x:f>WEEKDAY(A19,2)</x:f>
        <x:v>1</x:v>
      </x:c>
      <x:c r="C19" s="21" t="n">
        <x:f>MONTH(A19)</x:f>
        <x:v>1</x:v>
      </x:c>
      <x:c r="D19" s="21" t="n">
        <x:f>IF(ISNUMBER(E19),IF(E19&gt;0,1,0),"")</x:f>
        <x:v>0</x:v>
      </x:c>
      <x:c r="E19" s="21" t="n">
        <x:f>IF(COUNTIF(Ferien!$H$7:$H$26,"Erfasst")=COUNTA(Ferien!$A$7:$A$26),COUNTIFS(Ferien!$A$7:$A$26,"&lt;&gt;",Ferien!$B$7:$B$26,"&lt;="&amp;A19,Ferien!$C$7:$C$26,"&gt;="&amp;A19),"")</x:f>
        <x:v>0</x:v>
      </x:c>
      <x:c r="F19" s="16"/>
      <x:c r="G19" s="16" t="n">
        <x:v>2025</x:v>
      </x:c>
      <x:c r="H19" s="21" t="str">
        <x:f>IF(COUNTIF(Ferien!$H$7:$H$26,"Erfasst")=COUNTA(Ferien!$A$7:$A$26),"Geprüfte Termine","Ferien prüfen")</x:f>
        <x:v>Geprüfte Termine</x:v>
      </x:c>
    </x:row>
    <x:row r="20" ht="28" customHeight="1">
      <x:c r="A20" s="26" t="n">
        <x:f>DATE(2025,1,1)+13</x:f>
        <x:v>45671</x:v>
      </x:c>
      <x:c r="B20" s="21" t="n">
        <x:f>WEEKDAY(A20,2)</x:f>
        <x:v>2</x:v>
      </x:c>
      <x:c r="C20" s="21" t="n">
        <x:f>MONTH(A20)</x:f>
        <x:v>1</x:v>
      </x:c>
      <x:c r="D20" s="21" t="n">
        <x:f>IF(ISNUMBER(E20),IF(E20&gt;0,1,0),"")</x:f>
        <x:v>0</x:v>
      </x:c>
      <x:c r="E20" s="21" t="n">
        <x:f>IF(COUNTIF(Ferien!$H$7:$H$26,"Erfasst")=COUNTA(Ferien!$A$7:$A$26),COUNTIFS(Ferien!$A$7:$A$26,"&lt;&gt;",Ferien!$B$7:$B$26,"&lt;="&amp;A20,Ferien!$C$7:$C$26,"&gt;="&amp;A20),"")</x:f>
        <x:v>0</x:v>
      </x:c>
      <x:c r="F20" s="16"/>
      <x:c r="G20" s="16" t="n">
        <x:v>2025</x:v>
      </x:c>
      <x:c r="H20" s="21" t="str">
        <x:f>IF(COUNTIF(Ferien!$H$7:$H$26,"Erfasst")=COUNTA(Ferien!$A$7:$A$26),"Geprüfte Termine","Ferien prüfen")</x:f>
        <x:v>Geprüfte Termine</x:v>
      </x:c>
    </x:row>
    <x:row r="21" ht="28" customHeight="1">
      <x:c r="A21" s="26" t="n">
        <x:f>DATE(2025,1,1)+14</x:f>
        <x:v>45672</x:v>
      </x:c>
      <x:c r="B21" s="21" t="n">
        <x:f>WEEKDAY(A21,2)</x:f>
        <x:v>3</x:v>
      </x:c>
      <x:c r="C21" s="21" t="n">
        <x:f>MONTH(A21)</x:f>
        <x:v>1</x:v>
      </x:c>
      <x:c r="D21" s="21" t="n">
        <x:f>IF(ISNUMBER(E21),IF(E21&gt;0,1,0),"")</x:f>
        <x:v>0</x:v>
      </x:c>
      <x:c r="E21" s="21" t="n">
        <x:f>IF(COUNTIF(Ferien!$H$7:$H$26,"Erfasst")=COUNTA(Ferien!$A$7:$A$26),COUNTIFS(Ferien!$A$7:$A$26,"&lt;&gt;",Ferien!$B$7:$B$26,"&lt;="&amp;A21,Ferien!$C$7:$C$26,"&gt;="&amp;A21),"")</x:f>
        <x:v>0</x:v>
      </x:c>
      <x:c r="F21" s="16"/>
      <x:c r="G21" s="16" t="n">
        <x:v>2025</x:v>
      </x:c>
      <x:c r="H21" s="21" t="str">
        <x:f>IF(COUNTIF(Ferien!$H$7:$H$26,"Erfasst")=COUNTA(Ferien!$A$7:$A$26),"Geprüfte Termine","Ferien prüfen")</x:f>
        <x:v>Geprüfte Termine</x:v>
      </x:c>
    </x:row>
    <x:row r="22" ht="28" customHeight="1">
      <x:c r="A22" s="26" t="n">
        <x:f>DATE(2025,1,1)+15</x:f>
        <x:v>45673</x:v>
      </x:c>
      <x:c r="B22" s="21" t="n">
        <x:f>WEEKDAY(A22,2)</x:f>
        <x:v>4</x:v>
      </x:c>
      <x:c r="C22" s="21" t="n">
        <x:f>MONTH(A22)</x:f>
        <x:v>1</x:v>
      </x:c>
      <x:c r="D22" s="21" t="n">
        <x:f>IF(ISNUMBER(E22),IF(E22&gt;0,1,0),"")</x:f>
        <x:v>0</x:v>
      </x:c>
      <x:c r="E22" s="21" t="n">
        <x:f>IF(COUNTIF(Ferien!$H$7:$H$26,"Erfasst")=COUNTA(Ferien!$A$7:$A$26),COUNTIFS(Ferien!$A$7:$A$26,"&lt;&gt;",Ferien!$B$7:$B$26,"&lt;="&amp;A22,Ferien!$C$7:$C$26,"&gt;="&amp;A22),"")</x:f>
        <x:v>0</x:v>
      </x:c>
      <x:c r="F22" s="16"/>
      <x:c r="G22" s="16" t="n">
        <x:v>2025</x:v>
      </x:c>
      <x:c r="H22" s="21" t="str">
        <x:f>IF(COUNTIF(Ferien!$H$7:$H$26,"Erfasst")=COUNTA(Ferien!$A$7:$A$26),"Geprüfte Termine","Ferien prüfen")</x:f>
        <x:v>Geprüfte Termine</x:v>
      </x:c>
    </x:row>
    <x:row r="23" ht="28" customHeight="1">
      <x:c r="A23" s="26" t="n">
        <x:f>DATE(2025,1,1)+16</x:f>
        <x:v>45674</x:v>
      </x:c>
      <x:c r="B23" s="21" t="n">
        <x:f>WEEKDAY(A23,2)</x:f>
        <x:v>5</x:v>
      </x:c>
      <x:c r="C23" s="21" t="n">
        <x:f>MONTH(A23)</x:f>
        <x:v>1</x:v>
      </x:c>
      <x:c r="D23" s="21" t="n">
        <x:f>IF(ISNUMBER(E23),IF(E23&gt;0,1,0),"")</x:f>
        <x:v>0</x:v>
      </x:c>
      <x:c r="E23" s="21" t="n">
        <x:f>IF(COUNTIF(Ferien!$H$7:$H$26,"Erfasst")=COUNTA(Ferien!$A$7:$A$26),COUNTIFS(Ferien!$A$7:$A$26,"&lt;&gt;",Ferien!$B$7:$B$26,"&lt;="&amp;A23,Ferien!$C$7:$C$26,"&gt;="&amp;A23),"")</x:f>
        <x:v>0</x:v>
      </x:c>
      <x:c r="F23" s="16"/>
      <x:c r="G23" s="16" t="n">
        <x:v>2025</x:v>
      </x:c>
      <x:c r="H23" s="21" t="str">
        <x:f>IF(COUNTIF(Ferien!$H$7:$H$26,"Erfasst")=COUNTA(Ferien!$A$7:$A$26),"Geprüfte Termine","Ferien prüfen")</x:f>
        <x:v>Geprüfte Termine</x:v>
      </x:c>
    </x:row>
    <x:row r="24" ht="28" customHeight="1">
      <x:c r="A24" s="26" t="n">
        <x:f>DATE(2025,1,1)+17</x:f>
        <x:v>45675</x:v>
      </x:c>
      <x:c r="B24" s="21" t="n">
        <x:f>WEEKDAY(A24,2)</x:f>
        <x:v>6</x:v>
      </x:c>
      <x:c r="C24" s="21" t="n">
        <x:f>MONTH(A24)</x:f>
        <x:v>1</x:v>
      </x:c>
      <x:c r="D24" s="21" t="n">
        <x:f>IF(ISNUMBER(E24),IF(E24&gt;0,1,0),"")</x:f>
        <x:v>0</x:v>
      </x:c>
      <x:c r="E24" s="21" t="n">
        <x:f>IF(COUNTIF(Ferien!$H$7:$H$26,"Erfasst")=COUNTA(Ferien!$A$7:$A$26),COUNTIFS(Ferien!$A$7:$A$26,"&lt;&gt;",Ferien!$B$7:$B$26,"&lt;="&amp;A24,Ferien!$C$7:$C$26,"&gt;="&amp;A24),"")</x:f>
        <x:v>0</x:v>
      </x:c>
      <x:c r="F24" s="16"/>
      <x:c r="G24" s="16" t="n">
        <x:v>2025</x:v>
      </x:c>
      <x:c r="H24" s="21" t="str">
        <x:f>IF(COUNTIF(Ferien!$H$7:$H$26,"Erfasst")=COUNTA(Ferien!$A$7:$A$26),"Geprüfte Termine","Ferien prüfen")</x:f>
        <x:v>Geprüfte Termine</x:v>
      </x:c>
    </x:row>
    <x:row r="25" ht="28" customHeight="1">
      <x:c r="A25" s="26" t="n">
        <x:f>DATE(2025,1,1)+18</x:f>
        <x:v>45676</x:v>
      </x:c>
      <x:c r="B25" s="21" t="n">
        <x:f>WEEKDAY(A25,2)</x:f>
        <x:v>7</x:v>
      </x:c>
      <x:c r="C25" s="21" t="n">
        <x:f>MONTH(A25)</x:f>
        <x:v>1</x:v>
      </x:c>
      <x:c r="D25" s="21" t="n">
        <x:f>IF(ISNUMBER(E25),IF(E25&gt;0,1,0),"")</x:f>
        <x:v>0</x:v>
      </x:c>
      <x:c r="E25" s="21" t="n">
        <x:f>IF(COUNTIF(Ferien!$H$7:$H$26,"Erfasst")=COUNTA(Ferien!$A$7:$A$26),COUNTIFS(Ferien!$A$7:$A$26,"&lt;&gt;",Ferien!$B$7:$B$26,"&lt;="&amp;A25,Ferien!$C$7:$C$26,"&gt;="&amp;A25),"")</x:f>
        <x:v>0</x:v>
      </x:c>
      <x:c r="F25" s="16"/>
      <x:c r="G25" s="16" t="n">
        <x:v>2025</x:v>
      </x:c>
      <x:c r="H25" s="21" t="str">
        <x:f>IF(COUNTIF(Ferien!$H$7:$H$26,"Erfasst")=COUNTA(Ferien!$A$7:$A$26),"Geprüfte Termine","Ferien prüfen")</x:f>
        <x:v>Geprüfte Termine</x:v>
      </x:c>
    </x:row>
    <x:row r="26" ht="28" customHeight="1">
      <x:c r="A26" s="26" t="n">
        <x:f>DATE(2025,1,1)+19</x:f>
        <x:v>45677</x:v>
      </x:c>
      <x:c r="B26" s="21" t="n">
        <x:f>WEEKDAY(A26,2)</x:f>
        <x:v>1</x:v>
      </x:c>
      <x:c r="C26" s="21" t="n">
        <x:f>MONTH(A26)</x:f>
        <x:v>1</x:v>
      </x:c>
      <x:c r="D26" s="21" t="n">
        <x:f>IF(ISNUMBER(E26),IF(E26&gt;0,1,0),"")</x:f>
        <x:v>0</x:v>
      </x:c>
      <x:c r="E26" s="21" t="n">
        <x:f>IF(COUNTIF(Ferien!$H$7:$H$26,"Erfasst")=COUNTA(Ferien!$A$7:$A$26),COUNTIFS(Ferien!$A$7:$A$26,"&lt;&gt;",Ferien!$B$7:$B$26,"&lt;="&amp;A26,Ferien!$C$7:$C$26,"&gt;="&amp;A26),"")</x:f>
        <x:v>0</x:v>
      </x:c>
      <x:c r="F26" s="16"/>
      <x:c r="G26" s="16" t="n">
        <x:v>2025</x:v>
      </x:c>
      <x:c r="H26" s="21" t="str">
        <x:f>IF(COUNTIF(Ferien!$H$7:$H$26,"Erfasst")=COUNTA(Ferien!$A$7:$A$26),"Geprüfte Termine","Ferien prüfen")</x:f>
        <x:v>Geprüfte Termine</x:v>
      </x:c>
    </x:row>
    <x:row r="27" ht="28" customHeight="1">
      <x:c r="A27" s="26" t="n">
        <x:f>DATE(2025,1,1)+20</x:f>
        <x:v>45678</x:v>
      </x:c>
      <x:c r="B27" s="21" t="n">
        <x:f>WEEKDAY(A27,2)</x:f>
        <x:v>2</x:v>
      </x:c>
      <x:c r="C27" s="21" t="n">
        <x:f>MONTH(A27)</x:f>
        <x:v>1</x:v>
      </x:c>
      <x:c r="D27" s="21" t="n">
        <x:f>IF(ISNUMBER(E27),IF(E27&gt;0,1,0),"")</x:f>
        <x:v>0</x:v>
      </x:c>
      <x:c r="E27" s="21" t="n">
        <x:f>IF(COUNTIF(Ferien!$H$7:$H$26,"Erfasst")=COUNTA(Ferien!$A$7:$A$26),COUNTIFS(Ferien!$A$7:$A$26,"&lt;&gt;",Ferien!$B$7:$B$26,"&lt;="&amp;A27,Ferien!$C$7:$C$26,"&gt;="&amp;A27),"")</x:f>
        <x:v>0</x:v>
      </x:c>
      <x:c r="F27" s="16"/>
      <x:c r="G27" s="16" t="n">
        <x:v>2025</x:v>
      </x:c>
      <x:c r="H27" s="21" t="str">
        <x:f>IF(COUNTIF(Ferien!$H$7:$H$26,"Erfasst")=COUNTA(Ferien!$A$7:$A$26),"Geprüfte Termine","Ferien prüfen")</x:f>
        <x:v>Geprüfte Termine</x:v>
      </x:c>
    </x:row>
    <x:row r="28" ht="28" customHeight="1">
      <x:c r="A28" s="26" t="n">
        <x:f>DATE(2025,1,1)+21</x:f>
        <x:v>45679</x:v>
      </x:c>
      <x:c r="B28" s="21" t="n">
        <x:f>WEEKDAY(A28,2)</x:f>
        <x:v>3</x:v>
      </x:c>
      <x:c r="C28" s="21" t="n">
        <x:f>MONTH(A28)</x:f>
        <x:v>1</x:v>
      </x:c>
      <x:c r="D28" s="21" t="n">
        <x:f>IF(ISNUMBER(E28),IF(E28&gt;0,1,0),"")</x:f>
        <x:v>0</x:v>
      </x:c>
      <x:c r="E28" s="21" t="n">
        <x:f>IF(COUNTIF(Ferien!$H$7:$H$26,"Erfasst")=COUNTA(Ferien!$A$7:$A$26),COUNTIFS(Ferien!$A$7:$A$26,"&lt;&gt;",Ferien!$B$7:$B$26,"&lt;="&amp;A28,Ferien!$C$7:$C$26,"&gt;="&amp;A28),"")</x:f>
        <x:v>0</x:v>
      </x:c>
      <x:c r="F28" s="16"/>
      <x:c r="G28" s="16" t="n">
        <x:v>2025</x:v>
      </x:c>
      <x:c r="H28" s="21" t="str">
        <x:f>IF(COUNTIF(Ferien!$H$7:$H$26,"Erfasst")=COUNTA(Ferien!$A$7:$A$26),"Geprüfte Termine","Ferien prüfen")</x:f>
        <x:v>Geprüfte Termine</x:v>
      </x:c>
    </x:row>
    <x:row r="29" ht="28" customHeight="1">
      <x:c r="A29" s="26" t="n">
        <x:f>DATE(2025,1,1)+22</x:f>
        <x:v>45680</x:v>
      </x:c>
      <x:c r="B29" s="21" t="n">
        <x:f>WEEKDAY(A29,2)</x:f>
        <x:v>4</x:v>
      </x:c>
      <x:c r="C29" s="21" t="n">
        <x:f>MONTH(A29)</x:f>
        <x:v>1</x:v>
      </x:c>
      <x:c r="D29" s="21" t="n">
        <x:f>IF(ISNUMBER(E29),IF(E29&gt;0,1,0),"")</x:f>
        <x:v>0</x:v>
      </x:c>
      <x:c r="E29" s="21" t="n">
        <x:f>IF(COUNTIF(Ferien!$H$7:$H$26,"Erfasst")=COUNTA(Ferien!$A$7:$A$26),COUNTIFS(Ferien!$A$7:$A$26,"&lt;&gt;",Ferien!$B$7:$B$26,"&lt;="&amp;A29,Ferien!$C$7:$C$26,"&gt;="&amp;A29),"")</x:f>
        <x:v>0</x:v>
      </x:c>
      <x:c r="F29" s="16"/>
      <x:c r="G29" s="16" t="n">
        <x:v>2025</x:v>
      </x:c>
      <x:c r="H29" s="21" t="str">
        <x:f>IF(COUNTIF(Ferien!$H$7:$H$26,"Erfasst")=COUNTA(Ferien!$A$7:$A$26),"Geprüfte Termine","Ferien prüfen")</x:f>
        <x:v>Geprüfte Termine</x:v>
      </x:c>
    </x:row>
    <x:row r="30" ht="28" customHeight="1">
      <x:c r="A30" s="26" t="n">
        <x:f>DATE(2025,1,1)+23</x:f>
        <x:v>45681</x:v>
      </x:c>
      <x:c r="B30" s="21" t="n">
        <x:f>WEEKDAY(A30,2)</x:f>
        <x:v>5</x:v>
      </x:c>
      <x:c r="C30" s="21" t="n">
        <x:f>MONTH(A30)</x:f>
        <x:v>1</x:v>
      </x:c>
      <x:c r="D30" s="21" t="n">
        <x:f>IF(ISNUMBER(E30),IF(E30&gt;0,1,0),"")</x:f>
        <x:v>0</x:v>
      </x:c>
      <x:c r="E30" s="21" t="n">
        <x:f>IF(COUNTIF(Ferien!$H$7:$H$26,"Erfasst")=COUNTA(Ferien!$A$7:$A$26),COUNTIFS(Ferien!$A$7:$A$26,"&lt;&gt;",Ferien!$B$7:$B$26,"&lt;="&amp;A30,Ferien!$C$7:$C$26,"&gt;="&amp;A30),"")</x:f>
        <x:v>0</x:v>
      </x:c>
      <x:c r="F30" s="16"/>
      <x:c r="G30" s="16" t="n">
        <x:v>2025</x:v>
      </x:c>
      <x:c r="H30" s="21" t="str">
        <x:f>IF(COUNTIF(Ferien!$H$7:$H$26,"Erfasst")=COUNTA(Ferien!$A$7:$A$26),"Geprüfte Termine","Ferien prüfen")</x:f>
        <x:v>Geprüfte Termine</x:v>
      </x:c>
    </x:row>
    <x:row r="31" ht="28" customHeight="1">
      <x:c r="A31" s="26" t="n">
        <x:f>DATE(2025,1,1)+24</x:f>
        <x:v>45682</x:v>
      </x:c>
      <x:c r="B31" s="21" t="n">
        <x:f>WEEKDAY(A31,2)</x:f>
        <x:v>6</x:v>
      </x:c>
      <x:c r="C31" s="21" t="n">
        <x:f>MONTH(A31)</x:f>
        <x:v>1</x:v>
      </x:c>
      <x:c r="D31" s="21" t="n">
        <x:f>IF(ISNUMBER(E31),IF(E31&gt;0,1,0),"")</x:f>
        <x:v>0</x:v>
      </x:c>
      <x:c r="E31" s="21" t="n">
        <x:f>IF(COUNTIF(Ferien!$H$7:$H$26,"Erfasst")=COUNTA(Ferien!$A$7:$A$26),COUNTIFS(Ferien!$A$7:$A$26,"&lt;&gt;",Ferien!$B$7:$B$26,"&lt;="&amp;A31,Ferien!$C$7:$C$26,"&gt;="&amp;A31),"")</x:f>
        <x:v>0</x:v>
      </x:c>
      <x:c r="F31" s="16"/>
      <x:c r="G31" s="16" t="n">
        <x:v>2025</x:v>
      </x:c>
      <x:c r="H31" s="21" t="str">
        <x:f>IF(COUNTIF(Ferien!$H$7:$H$26,"Erfasst")=COUNTA(Ferien!$A$7:$A$26),"Geprüfte Termine","Ferien prüfen")</x:f>
        <x:v>Geprüfte Termine</x:v>
      </x:c>
    </x:row>
    <x:row r="32" ht="28" customHeight="1">
      <x:c r="A32" s="26" t="n">
        <x:f>DATE(2025,1,1)+25</x:f>
        <x:v>45683</x:v>
      </x:c>
      <x:c r="B32" s="21" t="n">
        <x:f>WEEKDAY(A32,2)</x:f>
        <x:v>7</x:v>
      </x:c>
      <x:c r="C32" s="21" t="n">
        <x:f>MONTH(A32)</x:f>
        <x:v>1</x:v>
      </x:c>
      <x:c r="D32" s="21" t="n">
        <x:f>IF(ISNUMBER(E32),IF(E32&gt;0,1,0),"")</x:f>
        <x:v>0</x:v>
      </x:c>
      <x:c r="E32" s="21" t="n">
        <x:f>IF(COUNTIF(Ferien!$H$7:$H$26,"Erfasst")=COUNTA(Ferien!$A$7:$A$26),COUNTIFS(Ferien!$A$7:$A$26,"&lt;&gt;",Ferien!$B$7:$B$26,"&lt;="&amp;A32,Ferien!$C$7:$C$26,"&gt;="&amp;A32),"")</x:f>
        <x:v>0</x:v>
      </x:c>
      <x:c r="F32" s="16"/>
      <x:c r="G32" s="16" t="n">
        <x:v>2025</x:v>
      </x:c>
      <x:c r="H32" s="21" t="str">
        <x:f>IF(COUNTIF(Ferien!$H$7:$H$26,"Erfasst")=COUNTA(Ferien!$A$7:$A$26),"Geprüfte Termine","Ferien prüfen")</x:f>
        <x:v>Geprüfte Termine</x:v>
      </x:c>
    </x:row>
    <x:row r="33" ht="28" customHeight="1">
      <x:c r="A33" s="26" t="n">
        <x:f>DATE(2025,1,1)+26</x:f>
        <x:v>45684</x:v>
      </x:c>
      <x:c r="B33" s="21" t="n">
        <x:f>WEEKDAY(A33,2)</x:f>
        <x:v>1</x:v>
      </x:c>
      <x:c r="C33" s="21" t="n">
        <x:f>MONTH(A33)</x:f>
        <x:v>1</x:v>
      </x:c>
      <x:c r="D33" s="21" t="n">
        <x:f>IF(ISNUMBER(E33),IF(E33&gt;0,1,0),"")</x:f>
        <x:v>0</x:v>
      </x:c>
      <x:c r="E33" s="21" t="n">
        <x:f>IF(COUNTIF(Ferien!$H$7:$H$26,"Erfasst")=COUNTA(Ferien!$A$7:$A$26),COUNTIFS(Ferien!$A$7:$A$26,"&lt;&gt;",Ferien!$B$7:$B$26,"&lt;="&amp;A33,Ferien!$C$7:$C$26,"&gt;="&amp;A33),"")</x:f>
        <x:v>0</x:v>
      </x:c>
      <x:c r="F33" s="16"/>
      <x:c r="G33" s="16" t="n">
        <x:v>2025</x:v>
      </x:c>
      <x:c r="H33" s="21" t="str">
        <x:f>IF(COUNTIF(Ferien!$H$7:$H$26,"Erfasst")=COUNTA(Ferien!$A$7:$A$26),"Geprüfte Termine","Ferien prüfen")</x:f>
        <x:v>Geprüfte Termine</x:v>
      </x:c>
    </x:row>
    <x:row r="34" ht="28" customHeight="1">
      <x:c r="A34" s="26" t="n">
        <x:f>DATE(2025,1,1)+27</x:f>
        <x:v>45685</x:v>
      </x:c>
      <x:c r="B34" s="21" t="n">
        <x:f>WEEKDAY(A34,2)</x:f>
        <x:v>2</x:v>
      </x:c>
      <x:c r="C34" s="21" t="n">
        <x:f>MONTH(A34)</x:f>
        <x:v>1</x:v>
      </x:c>
      <x:c r="D34" s="21" t="n">
        <x:f>IF(ISNUMBER(E34),IF(E34&gt;0,1,0),"")</x:f>
        <x:v>0</x:v>
      </x:c>
      <x:c r="E34" s="21" t="n">
        <x:f>IF(COUNTIF(Ferien!$H$7:$H$26,"Erfasst")=COUNTA(Ferien!$A$7:$A$26),COUNTIFS(Ferien!$A$7:$A$26,"&lt;&gt;",Ferien!$B$7:$B$26,"&lt;="&amp;A34,Ferien!$C$7:$C$26,"&gt;="&amp;A34),"")</x:f>
        <x:v>0</x:v>
      </x:c>
      <x:c r="F34" s="16"/>
      <x:c r="G34" s="16" t="n">
        <x:v>2025</x:v>
      </x:c>
      <x:c r="H34" s="21" t="str">
        <x:f>IF(COUNTIF(Ferien!$H$7:$H$26,"Erfasst")=COUNTA(Ferien!$A$7:$A$26),"Geprüfte Termine","Ferien prüfen")</x:f>
        <x:v>Geprüfte Termine</x:v>
      </x:c>
    </x:row>
    <x:row r="35" ht="28" customHeight="1">
      <x:c r="A35" s="26" t="n">
        <x:f>DATE(2025,1,1)+28</x:f>
        <x:v>45686</x:v>
      </x:c>
      <x:c r="B35" s="21" t="n">
        <x:f>WEEKDAY(A35,2)</x:f>
        <x:v>3</x:v>
      </x:c>
      <x:c r="C35" s="21" t="n">
        <x:f>MONTH(A35)</x:f>
        <x:v>1</x:v>
      </x:c>
      <x:c r="D35" s="21" t="n">
        <x:f>IF(ISNUMBER(E35),IF(E35&gt;0,1,0),"")</x:f>
        <x:v>0</x:v>
      </x:c>
      <x:c r="E35" s="21" t="n">
        <x:f>IF(COUNTIF(Ferien!$H$7:$H$26,"Erfasst")=COUNTA(Ferien!$A$7:$A$26),COUNTIFS(Ferien!$A$7:$A$26,"&lt;&gt;",Ferien!$B$7:$B$26,"&lt;="&amp;A35,Ferien!$C$7:$C$26,"&gt;="&amp;A35),"")</x:f>
        <x:v>0</x:v>
      </x:c>
      <x:c r="F35" s="16"/>
      <x:c r="G35" s="16" t="n">
        <x:v>2025</x:v>
      </x:c>
      <x:c r="H35" s="21" t="str">
        <x:f>IF(COUNTIF(Ferien!$H$7:$H$26,"Erfasst")=COUNTA(Ferien!$A$7:$A$26),"Geprüfte Termine","Ferien prüfen")</x:f>
        <x:v>Geprüfte Termine</x:v>
      </x:c>
    </x:row>
    <x:row r="36" ht="28" customHeight="1">
      <x:c r="A36" s="26" t="n">
        <x:f>DATE(2025,1,1)+29</x:f>
        <x:v>45687</x:v>
      </x:c>
      <x:c r="B36" s="21" t="n">
        <x:f>WEEKDAY(A36,2)</x:f>
        <x:v>4</x:v>
      </x:c>
      <x:c r="C36" s="21" t="n">
        <x:f>MONTH(A36)</x:f>
        <x:v>1</x:v>
      </x:c>
      <x:c r="D36" s="21" t="n">
        <x:f>IF(ISNUMBER(E36),IF(E36&gt;0,1,0),"")</x:f>
        <x:v>0</x:v>
      </x:c>
      <x:c r="E36" s="21" t="n">
        <x:f>IF(COUNTIF(Ferien!$H$7:$H$26,"Erfasst")=COUNTA(Ferien!$A$7:$A$26),COUNTIFS(Ferien!$A$7:$A$26,"&lt;&gt;",Ferien!$B$7:$B$26,"&lt;="&amp;A36,Ferien!$C$7:$C$26,"&gt;="&amp;A36),"")</x:f>
        <x:v>0</x:v>
      </x:c>
      <x:c r="F36" s="16"/>
      <x:c r="G36" s="16" t="n">
        <x:v>2025</x:v>
      </x:c>
      <x:c r="H36" s="21" t="str">
        <x:f>IF(COUNTIF(Ferien!$H$7:$H$26,"Erfasst")=COUNTA(Ferien!$A$7:$A$26),"Geprüfte Termine","Ferien prüfen")</x:f>
        <x:v>Geprüfte Termine</x:v>
      </x:c>
    </x:row>
    <x:row r="37" ht="28" customHeight="1">
      <x:c r="A37" s="26" t="n">
        <x:f>DATE(2025,1,1)+30</x:f>
        <x:v>45688</x:v>
      </x:c>
      <x:c r="B37" s="21" t="n">
        <x:f>WEEKDAY(A37,2)</x:f>
        <x:v>5</x:v>
      </x:c>
      <x:c r="C37" s="21" t="n">
        <x:f>MONTH(A37)</x:f>
        <x:v>1</x:v>
      </x:c>
      <x:c r="D37" s="21" t="n">
        <x:f>IF(ISNUMBER(E37),IF(E37&gt;0,1,0),"")</x:f>
        <x:v>0</x:v>
      </x:c>
      <x:c r="E37" s="21" t="n">
        <x:f>IF(COUNTIF(Ferien!$H$7:$H$26,"Erfasst")=COUNTA(Ferien!$A$7:$A$26),COUNTIFS(Ferien!$A$7:$A$26,"&lt;&gt;",Ferien!$B$7:$B$26,"&lt;="&amp;A37,Ferien!$C$7:$C$26,"&gt;="&amp;A37),"")</x:f>
        <x:v>0</x:v>
      </x:c>
      <x:c r="F37" s="16"/>
      <x:c r="G37" s="16" t="n">
        <x:v>2025</x:v>
      </x:c>
      <x:c r="H37" s="21" t="str">
        <x:f>IF(COUNTIF(Ferien!$H$7:$H$26,"Erfasst")=COUNTA(Ferien!$A$7:$A$26),"Geprüfte Termine","Ferien prüfen")</x:f>
        <x:v>Geprüfte Termine</x:v>
      </x:c>
    </x:row>
    <x:row r="38" ht="28" customHeight="1">
      <x:c r="A38" s="26" t="n">
        <x:f>DATE(2025,1,1)+31</x:f>
        <x:v>45689</x:v>
      </x:c>
      <x:c r="B38" s="21" t="n">
        <x:f>WEEKDAY(A38,2)</x:f>
        <x:v>6</x:v>
      </x:c>
      <x:c r="C38" s="21" t="n">
        <x:f>MONTH(A38)</x:f>
        <x:v>2</x:v>
      </x:c>
      <x:c r="D38" s="21" t="n">
        <x:f>IF(ISNUMBER(E38),IF(E38&gt;0,1,0),"")</x:f>
        <x:v>0</x:v>
      </x:c>
      <x:c r="E38" s="21" t="n">
        <x:f>IF(COUNTIF(Ferien!$H$7:$H$26,"Erfasst")=COUNTA(Ferien!$A$7:$A$26),COUNTIFS(Ferien!$A$7:$A$26,"&lt;&gt;",Ferien!$B$7:$B$26,"&lt;="&amp;A38,Ferien!$C$7:$C$26,"&gt;="&amp;A38),"")</x:f>
        <x:v>0</x:v>
      </x:c>
      <x:c r="F38" s="16"/>
      <x:c r="G38" s="16" t="n">
        <x:v>2025</x:v>
      </x:c>
      <x:c r="H38" s="21" t="str">
        <x:f>IF(COUNTIF(Ferien!$H$7:$H$26,"Erfasst")=COUNTA(Ferien!$A$7:$A$26),"Geprüfte Termine","Ferien prüfen")</x:f>
        <x:v>Geprüfte Termine</x:v>
      </x:c>
    </x:row>
    <x:row r="39" ht="28" customHeight="1">
      <x:c r="A39" s="26" t="n">
        <x:f>DATE(2025,1,1)+32</x:f>
        <x:v>45690</x:v>
      </x:c>
      <x:c r="B39" s="21" t="n">
        <x:f>WEEKDAY(A39,2)</x:f>
        <x:v>7</x:v>
      </x:c>
      <x:c r="C39" s="21" t="n">
        <x:f>MONTH(A39)</x:f>
        <x:v>2</x:v>
      </x:c>
      <x:c r="D39" s="21" t="n">
        <x:f>IF(ISNUMBER(E39),IF(E39&gt;0,1,0),"")</x:f>
        <x:v>0</x:v>
      </x:c>
      <x:c r="E39" s="21" t="n">
        <x:f>IF(COUNTIF(Ferien!$H$7:$H$26,"Erfasst")=COUNTA(Ferien!$A$7:$A$26),COUNTIFS(Ferien!$A$7:$A$26,"&lt;&gt;",Ferien!$B$7:$B$26,"&lt;="&amp;A39,Ferien!$C$7:$C$26,"&gt;="&amp;A39),"")</x:f>
        <x:v>0</x:v>
      </x:c>
      <x:c r="F39" s="16"/>
      <x:c r="G39" s="16" t="n">
        <x:v>2025</x:v>
      </x:c>
      <x:c r="H39" s="21" t="str">
        <x:f>IF(COUNTIF(Ferien!$H$7:$H$26,"Erfasst")=COUNTA(Ferien!$A$7:$A$26),"Geprüfte Termine","Ferien prüfen")</x:f>
        <x:v>Geprüfte Termine</x:v>
      </x:c>
    </x:row>
    <x:row r="40" ht="28" customHeight="1">
      <x:c r="A40" s="26" t="n">
        <x:f>DATE(2025,1,1)+33</x:f>
        <x:v>45691</x:v>
      </x:c>
      <x:c r="B40" s="21" t="n">
        <x:f>WEEKDAY(A40,2)</x:f>
        <x:v>1</x:v>
      </x:c>
      <x:c r="C40" s="21" t="n">
        <x:f>MONTH(A40)</x:f>
        <x:v>2</x:v>
      </x:c>
      <x:c r="D40" s="21" t="n">
        <x:f>IF(ISNUMBER(E40),IF(E40&gt;0,1,0),"")</x:f>
        <x:v>0</x:v>
      </x:c>
      <x:c r="E40" s="21" t="n">
        <x:f>IF(COUNTIF(Ferien!$H$7:$H$26,"Erfasst")=COUNTA(Ferien!$A$7:$A$26),COUNTIFS(Ferien!$A$7:$A$26,"&lt;&gt;",Ferien!$B$7:$B$26,"&lt;="&amp;A40,Ferien!$C$7:$C$26,"&gt;="&amp;A40),"")</x:f>
        <x:v>0</x:v>
      </x:c>
      <x:c r="F40" s="16"/>
      <x:c r="G40" s="16" t="n">
        <x:v>2025</x:v>
      </x:c>
      <x:c r="H40" s="21" t="str">
        <x:f>IF(COUNTIF(Ferien!$H$7:$H$26,"Erfasst")=COUNTA(Ferien!$A$7:$A$26),"Geprüfte Termine","Ferien prüfen")</x:f>
        <x:v>Geprüfte Termine</x:v>
      </x:c>
    </x:row>
    <x:row r="41" ht="28" customHeight="1">
      <x:c r="A41" s="26" t="n">
        <x:f>DATE(2025,1,1)+34</x:f>
        <x:v>45692</x:v>
      </x:c>
      <x:c r="B41" s="21" t="n">
        <x:f>WEEKDAY(A41,2)</x:f>
        <x:v>2</x:v>
      </x:c>
      <x:c r="C41" s="21" t="n">
        <x:f>MONTH(A41)</x:f>
        <x:v>2</x:v>
      </x:c>
      <x:c r="D41" s="21" t="n">
        <x:f>IF(ISNUMBER(E41),IF(E41&gt;0,1,0),"")</x:f>
        <x:v>0</x:v>
      </x:c>
      <x:c r="E41" s="21" t="n">
        <x:f>IF(COUNTIF(Ferien!$H$7:$H$26,"Erfasst")=COUNTA(Ferien!$A$7:$A$26),COUNTIFS(Ferien!$A$7:$A$26,"&lt;&gt;",Ferien!$B$7:$B$26,"&lt;="&amp;A41,Ferien!$C$7:$C$26,"&gt;="&amp;A41),"")</x:f>
        <x:v>0</x:v>
      </x:c>
      <x:c r="F41" s="16"/>
      <x:c r="G41" s="16" t="n">
        <x:v>2025</x:v>
      </x:c>
      <x:c r="H41" s="21" t="str">
        <x:f>IF(COUNTIF(Ferien!$H$7:$H$26,"Erfasst")=COUNTA(Ferien!$A$7:$A$26),"Geprüfte Termine","Ferien prüfen")</x:f>
        <x:v>Geprüfte Termine</x:v>
      </x:c>
    </x:row>
    <x:row r="42" ht="28" customHeight="1">
      <x:c r="A42" s="26" t="n">
        <x:f>DATE(2025,1,1)+35</x:f>
        <x:v>45693</x:v>
      </x:c>
      <x:c r="B42" s="21" t="n">
        <x:f>WEEKDAY(A42,2)</x:f>
        <x:v>3</x:v>
      </x:c>
      <x:c r="C42" s="21" t="n">
        <x:f>MONTH(A42)</x:f>
        <x:v>2</x:v>
      </x:c>
      <x:c r="D42" s="21" t="n">
        <x:f>IF(ISNUMBER(E42),IF(E42&gt;0,1,0),"")</x:f>
        <x:v>0</x:v>
      </x:c>
      <x:c r="E42" s="21" t="n">
        <x:f>IF(COUNTIF(Ferien!$H$7:$H$26,"Erfasst")=COUNTA(Ferien!$A$7:$A$26),COUNTIFS(Ferien!$A$7:$A$26,"&lt;&gt;",Ferien!$B$7:$B$26,"&lt;="&amp;A42,Ferien!$C$7:$C$26,"&gt;="&amp;A42),"")</x:f>
        <x:v>0</x:v>
      </x:c>
      <x:c r="F42" s="16"/>
      <x:c r="G42" s="16" t="n">
        <x:v>2025</x:v>
      </x:c>
      <x:c r="H42" s="21" t="str">
        <x:f>IF(COUNTIF(Ferien!$H$7:$H$26,"Erfasst")=COUNTA(Ferien!$A$7:$A$26),"Geprüfte Termine","Ferien prüfen")</x:f>
        <x:v>Geprüfte Termine</x:v>
      </x:c>
    </x:row>
    <x:row r="43" ht="28" customHeight="1">
      <x:c r="A43" s="26" t="n">
        <x:f>DATE(2025,1,1)+36</x:f>
        <x:v>45694</x:v>
      </x:c>
      <x:c r="B43" s="21" t="n">
        <x:f>WEEKDAY(A43,2)</x:f>
        <x:v>4</x:v>
      </x:c>
      <x:c r="C43" s="21" t="n">
        <x:f>MONTH(A43)</x:f>
        <x:v>2</x:v>
      </x:c>
      <x:c r="D43" s="21" t="n">
        <x:f>IF(ISNUMBER(E43),IF(E43&gt;0,1,0),"")</x:f>
        <x:v>0</x:v>
      </x:c>
      <x:c r="E43" s="21" t="n">
        <x:f>IF(COUNTIF(Ferien!$H$7:$H$26,"Erfasst")=COUNTA(Ferien!$A$7:$A$26),COUNTIFS(Ferien!$A$7:$A$26,"&lt;&gt;",Ferien!$B$7:$B$26,"&lt;="&amp;A43,Ferien!$C$7:$C$26,"&gt;="&amp;A43),"")</x:f>
        <x:v>0</x:v>
      </x:c>
      <x:c r="F43" s="16"/>
      <x:c r="G43" s="16" t="n">
        <x:v>2025</x:v>
      </x:c>
      <x:c r="H43" s="21" t="str">
        <x:f>IF(COUNTIF(Ferien!$H$7:$H$26,"Erfasst")=COUNTA(Ferien!$A$7:$A$26),"Geprüfte Termine","Ferien prüfen")</x:f>
        <x:v>Geprüfte Termine</x:v>
      </x:c>
    </x:row>
    <x:row r="44" ht="28" customHeight="1">
      <x:c r="A44" s="26" t="n">
        <x:f>DATE(2025,1,1)+37</x:f>
        <x:v>45695</x:v>
      </x:c>
      <x:c r="B44" s="21" t="n">
        <x:f>WEEKDAY(A44,2)</x:f>
        <x:v>5</x:v>
      </x:c>
      <x:c r="C44" s="21" t="n">
        <x:f>MONTH(A44)</x:f>
        <x:v>2</x:v>
      </x:c>
      <x:c r="D44" s="21" t="n">
        <x:f>IF(ISNUMBER(E44),IF(E44&gt;0,1,0),"")</x:f>
        <x:v>0</x:v>
      </x:c>
      <x:c r="E44" s="21" t="n">
        <x:f>IF(COUNTIF(Ferien!$H$7:$H$26,"Erfasst")=COUNTA(Ferien!$A$7:$A$26),COUNTIFS(Ferien!$A$7:$A$26,"&lt;&gt;",Ferien!$B$7:$B$26,"&lt;="&amp;A44,Ferien!$C$7:$C$26,"&gt;="&amp;A44),"")</x:f>
        <x:v>0</x:v>
      </x:c>
      <x:c r="F44" s="16"/>
      <x:c r="G44" s="16" t="n">
        <x:v>2025</x:v>
      </x:c>
      <x:c r="H44" s="21" t="str">
        <x:f>IF(COUNTIF(Ferien!$H$7:$H$26,"Erfasst")=COUNTA(Ferien!$A$7:$A$26),"Geprüfte Termine","Ferien prüfen")</x:f>
        <x:v>Geprüfte Termine</x:v>
      </x:c>
    </x:row>
    <x:row r="45" ht="28" customHeight="1">
      <x:c r="A45" s="26" t="n">
        <x:f>DATE(2025,1,1)+38</x:f>
        <x:v>45696</x:v>
      </x:c>
      <x:c r="B45" s="21" t="n">
        <x:f>WEEKDAY(A45,2)</x:f>
        <x:v>6</x:v>
      </x:c>
      <x:c r="C45" s="21" t="n">
        <x:f>MONTH(A45)</x:f>
        <x:v>2</x:v>
      </x:c>
      <x:c r="D45" s="21" t="n">
        <x:f>IF(ISNUMBER(E45),IF(E45&gt;0,1,0),"")</x:f>
        <x:v>0</x:v>
      </x:c>
      <x:c r="E45" s="21" t="n">
        <x:f>IF(COUNTIF(Ferien!$H$7:$H$26,"Erfasst")=COUNTA(Ferien!$A$7:$A$26),COUNTIFS(Ferien!$A$7:$A$26,"&lt;&gt;",Ferien!$B$7:$B$26,"&lt;="&amp;A45,Ferien!$C$7:$C$26,"&gt;="&amp;A45),"")</x:f>
        <x:v>0</x:v>
      </x:c>
      <x:c r="F45" s="16"/>
      <x:c r="G45" s="16" t="n">
        <x:v>2025</x:v>
      </x:c>
      <x:c r="H45" s="21" t="str">
        <x:f>IF(COUNTIF(Ferien!$H$7:$H$26,"Erfasst")=COUNTA(Ferien!$A$7:$A$26),"Geprüfte Termine","Ferien prüfen")</x:f>
        <x:v>Geprüfte Termine</x:v>
      </x:c>
    </x:row>
    <x:row r="46" ht="28" customHeight="1">
      <x:c r="A46" s="26" t="n">
        <x:f>DATE(2025,1,1)+39</x:f>
        <x:v>45697</x:v>
      </x:c>
      <x:c r="B46" s="21" t="n">
        <x:f>WEEKDAY(A46,2)</x:f>
        <x:v>7</x:v>
      </x:c>
      <x:c r="C46" s="21" t="n">
        <x:f>MONTH(A46)</x:f>
        <x:v>2</x:v>
      </x:c>
      <x:c r="D46" s="21" t="n">
        <x:f>IF(ISNUMBER(E46),IF(E46&gt;0,1,0),"")</x:f>
        <x:v>0</x:v>
      </x:c>
      <x:c r="E46" s="21" t="n">
        <x:f>IF(COUNTIF(Ferien!$H$7:$H$26,"Erfasst")=COUNTA(Ferien!$A$7:$A$26),COUNTIFS(Ferien!$A$7:$A$26,"&lt;&gt;",Ferien!$B$7:$B$26,"&lt;="&amp;A46,Ferien!$C$7:$C$26,"&gt;="&amp;A46),"")</x:f>
        <x:v>0</x:v>
      </x:c>
      <x:c r="F46" s="16"/>
      <x:c r="G46" s="16" t="n">
        <x:v>2025</x:v>
      </x:c>
      <x:c r="H46" s="21" t="str">
        <x:f>IF(COUNTIF(Ferien!$H$7:$H$26,"Erfasst")=COUNTA(Ferien!$A$7:$A$26),"Geprüfte Termine","Ferien prüfen")</x:f>
        <x:v>Geprüfte Termine</x:v>
      </x:c>
    </x:row>
    <x:row r="47" ht="28" customHeight="1">
      <x:c r="A47" s="26" t="n">
        <x:f>DATE(2025,1,1)+40</x:f>
        <x:v>45698</x:v>
      </x:c>
      <x:c r="B47" s="21" t="n">
        <x:f>WEEKDAY(A47,2)</x:f>
        <x:v>1</x:v>
      </x:c>
      <x:c r="C47" s="21" t="n">
        <x:f>MONTH(A47)</x:f>
        <x:v>2</x:v>
      </x:c>
      <x:c r="D47" s="21" t="n">
        <x:f>IF(ISNUMBER(E47),IF(E47&gt;0,1,0),"")</x:f>
        <x:v>0</x:v>
      </x:c>
      <x:c r="E47" s="21" t="n">
        <x:f>IF(COUNTIF(Ferien!$H$7:$H$26,"Erfasst")=COUNTA(Ferien!$A$7:$A$26),COUNTIFS(Ferien!$A$7:$A$26,"&lt;&gt;",Ferien!$B$7:$B$26,"&lt;="&amp;A47,Ferien!$C$7:$C$26,"&gt;="&amp;A47),"")</x:f>
        <x:v>0</x:v>
      </x:c>
      <x:c r="F47" s="16"/>
      <x:c r="G47" s="16" t="n">
        <x:v>2025</x:v>
      </x:c>
      <x:c r="H47" s="21" t="str">
        <x:f>IF(COUNTIF(Ferien!$H$7:$H$26,"Erfasst")=COUNTA(Ferien!$A$7:$A$26),"Geprüfte Termine","Ferien prüfen")</x:f>
        <x:v>Geprüfte Termine</x:v>
      </x:c>
    </x:row>
    <x:row r="48" ht="28" customHeight="1">
      <x:c r="A48" s="26" t="n">
        <x:f>DATE(2025,1,1)+41</x:f>
        <x:v>45699</x:v>
      </x:c>
      <x:c r="B48" s="21" t="n">
        <x:f>WEEKDAY(A48,2)</x:f>
        <x:v>2</x:v>
      </x:c>
      <x:c r="C48" s="21" t="n">
        <x:f>MONTH(A48)</x:f>
        <x:v>2</x:v>
      </x:c>
      <x:c r="D48" s="21" t="n">
        <x:f>IF(ISNUMBER(E48),IF(E48&gt;0,1,0),"")</x:f>
        <x:v>0</x:v>
      </x:c>
      <x:c r="E48" s="21" t="n">
        <x:f>IF(COUNTIF(Ferien!$H$7:$H$26,"Erfasst")=COUNTA(Ferien!$A$7:$A$26),COUNTIFS(Ferien!$A$7:$A$26,"&lt;&gt;",Ferien!$B$7:$B$26,"&lt;="&amp;A48,Ferien!$C$7:$C$26,"&gt;="&amp;A48),"")</x:f>
        <x:v>0</x:v>
      </x:c>
      <x:c r="F48" s="16"/>
      <x:c r="G48" s="16" t="n">
        <x:v>2025</x:v>
      </x:c>
      <x:c r="H48" s="21" t="str">
        <x:f>IF(COUNTIF(Ferien!$H$7:$H$26,"Erfasst")=COUNTA(Ferien!$A$7:$A$26),"Geprüfte Termine","Ferien prüfen")</x:f>
        <x:v>Geprüfte Termine</x:v>
      </x:c>
    </x:row>
    <x:row r="49" ht="28" customHeight="1">
      <x:c r="A49" s="26" t="n">
        <x:f>DATE(2025,1,1)+42</x:f>
        <x:v>45700</x:v>
      </x:c>
      <x:c r="B49" s="21" t="n">
        <x:f>WEEKDAY(A49,2)</x:f>
        <x:v>3</x:v>
      </x:c>
      <x:c r="C49" s="21" t="n">
        <x:f>MONTH(A49)</x:f>
        <x:v>2</x:v>
      </x:c>
      <x:c r="D49" s="21" t="n">
        <x:f>IF(ISNUMBER(E49),IF(E49&gt;0,1,0),"")</x:f>
        <x:v>0</x:v>
      </x:c>
      <x:c r="E49" s="21" t="n">
        <x:f>IF(COUNTIF(Ferien!$H$7:$H$26,"Erfasst")=COUNTA(Ferien!$A$7:$A$26),COUNTIFS(Ferien!$A$7:$A$26,"&lt;&gt;",Ferien!$B$7:$B$26,"&lt;="&amp;A49,Ferien!$C$7:$C$26,"&gt;="&amp;A49),"")</x:f>
        <x:v>0</x:v>
      </x:c>
      <x:c r="F49" s="16"/>
      <x:c r="G49" s="16" t="n">
        <x:v>2025</x:v>
      </x:c>
      <x:c r="H49" s="21" t="str">
        <x:f>IF(COUNTIF(Ferien!$H$7:$H$26,"Erfasst")=COUNTA(Ferien!$A$7:$A$26),"Geprüfte Termine","Ferien prüfen")</x:f>
        <x:v>Geprüfte Termine</x:v>
      </x:c>
    </x:row>
    <x:row r="50" ht="28" customHeight="1">
      <x:c r="A50" s="26" t="n">
        <x:f>DATE(2025,1,1)+43</x:f>
        <x:v>45701</x:v>
      </x:c>
      <x:c r="B50" s="21" t="n">
        <x:f>WEEKDAY(A50,2)</x:f>
        <x:v>4</x:v>
      </x:c>
      <x:c r="C50" s="21" t="n">
        <x:f>MONTH(A50)</x:f>
        <x:v>2</x:v>
      </x:c>
      <x:c r="D50" s="21" t="n">
        <x:f>IF(ISNUMBER(E50),IF(E50&gt;0,1,0),"")</x:f>
        <x:v>0</x:v>
      </x:c>
      <x:c r="E50" s="21" t="n">
        <x:f>IF(COUNTIF(Ferien!$H$7:$H$26,"Erfasst")=COUNTA(Ferien!$A$7:$A$26),COUNTIFS(Ferien!$A$7:$A$26,"&lt;&gt;",Ferien!$B$7:$B$26,"&lt;="&amp;A50,Ferien!$C$7:$C$26,"&gt;="&amp;A50),"")</x:f>
        <x:v>0</x:v>
      </x:c>
      <x:c r="F50" s="16"/>
      <x:c r="G50" s="16" t="n">
        <x:v>2025</x:v>
      </x:c>
      <x:c r="H50" s="21" t="str">
        <x:f>IF(COUNTIF(Ferien!$H$7:$H$26,"Erfasst")=COUNTA(Ferien!$A$7:$A$26),"Geprüfte Termine","Ferien prüfen")</x:f>
        <x:v>Geprüfte Termine</x:v>
      </x:c>
    </x:row>
    <x:row r="51" ht="28" customHeight="1">
      <x:c r="A51" s="26" t="n">
        <x:f>DATE(2025,1,1)+44</x:f>
        <x:v>45702</x:v>
      </x:c>
      <x:c r="B51" s="21" t="n">
        <x:f>WEEKDAY(A51,2)</x:f>
        <x:v>5</x:v>
      </x:c>
      <x:c r="C51" s="21" t="n">
        <x:f>MONTH(A51)</x:f>
        <x:v>2</x:v>
      </x:c>
      <x:c r="D51" s="21" t="n">
        <x:f>IF(ISNUMBER(E51),IF(E51&gt;0,1,0),"")</x:f>
        <x:v>0</x:v>
      </x:c>
      <x:c r="E51" s="21" t="n">
        <x:f>IF(COUNTIF(Ferien!$H$7:$H$26,"Erfasst")=COUNTA(Ferien!$A$7:$A$26),COUNTIFS(Ferien!$A$7:$A$26,"&lt;&gt;",Ferien!$B$7:$B$26,"&lt;="&amp;A51,Ferien!$C$7:$C$26,"&gt;="&amp;A51),"")</x:f>
        <x:v>0</x:v>
      </x:c>
      <x:c r="F51" s="16"/>
      <x:c r="G51" s="16" t="n">
        <x:v>2025</x:v>
      </x:c>
      <x:c r="H51" s="21" t="str">
        <x:f>IF(COUNTIF(Ferien!$H$7:$H$26,"Erfasst")=COUNTA(Ferien!$A$7:$A$26),"Geprüfte Termine","Ferien prüfen")</x:f>
        <x:v>Geprüfte Termine</x:v>
      </x:c>
    </x:row>
    <x:row r="52" ht="28" customHeight="1">
      <x:c r="A52" s="26" t="n">
        <x:f>DATE(2025,1,1)+45</x:f>
        <x:v>45703</x:v>
      </x:c>
      <x:c r="B52" s="21" t="n">
        <x:f>WEEKDAY(A52,2)</x:f>
        <x:v>6</x:v>
      </x:c>
      <x:c r="C52" s="21" t="n">
        <x:f>MONTH(A52)</x:f>
        <x:v>2</x:v>
      </x:c>
      <x:c r="D52" s="21" t="n">
        <x:f>IF(ISNUMBER(E52),IF(E52&gt;0,1,0),"")</x:f>
        <x:v>0</x:v>
      </x:c>
      <x:c r="E52" s="21" t="n">
        <x:f>IF(COUNTIF(Ferien!$H$7:$H$26,"Erfasst")=COUNTA(Ferien!$A$7:$A$26),COUNTIFS(Ferien!$A$7:$A$26,"&lt;&gt;",Ferien!$B$7:$B$26,"&lt;="&amp;A52,Ferien!$C$7:$C$26,"&gt;="&amp;A52),"")</x:f>
        <x:v>0</x:v>
      </x:c>
      <x:c r="F52" s="16"/>
      <x:c r="G52" s="16" t="n">
        <x:v>2025</x:v>
      </x:c>
      <x:c r="H52" s="21" t="str">
        <x:f>IF(COUNTIF(Ferien!$H$7:$H$26,"Erfasst")=COUNTA(Ferien!$A$7:$A$26),"Geprüfte Termine","Ferien prüfen")</x:f>
        <x:v>Geprüfte Termine</x:v>
      </x:c>
    </x:row>
    <x:row r="53" ht="28" customHeight="1">
      <x:c r="A53" s="26" t="n">
        <x:f>DATE(2025,1,1)+46</x:f>
        <x:v>45704</x:v>
      </x:c>
      <x:c r="B53" s="21" t="n">
        <x:f>WEEKDAY(A53,2)</x:f>
        <x:v>7</x:v>
      </x:c>
      <x:c r="C53" s="21" t="n">
        <x:f>MONTH(A53)</x:f>
        <x:v>2</x:v>
      </x:c>
      <x:c r="D53" s="21" t="n">
        <x:f>IF(ISNUMBER(E53),IF(E53&gt;0,1,0),"")</x:f>
        <x:v>0</x:v>
      </x:c>
      <x:c r="E53" s="21" t="n">
        <x:f>IF(COUNTIF(Ferien!$H$7:$H$26,"Erfasst")=COUNTA(Ferien!$A$7:$A$26),COUNTIFS(Ferien!$A$7:$A$26,"&lt;&gt;",Ferien!$B$7:$B$26,"&lt;="&amp;A53,Ferien!$C$7:$C$26,"&gt;="&amp;A53),"")</x:f>
        <x:v>0</x:v>
      </x:c>
      <x:c r="F53" s="16"/>
      <x:c r="G53" s="16" t="n">
        <x:v>2025</x:v>
      </x:c>
      <x:c r="H53" s="21" t="str">
        <x:f>IF(COUNTIF(Ferien!$H$7:$H$26,"Erfasst")=COUNTA(Ferien!$A$7:$A$26),"Geprüfte Termine","Ferien prüfen")</x:f>
        <x:v>Geprüfte Termine</x:v>
      </x:c>
    </x:row>
    <x:row r="54" ht="28" customHeight="1">
      <x:c r="A54" s="26" t="n">
        <x:f>DATE(2025,1,1)+47</x:f>
        <x:v>45705</x:v>
      </x:c>
      <x:c r="B54" s="21" t="n">
        <x:f>WEEKDAY(A54,2)</x:f>
        <x:v>1</x:v>
      </x:c>
      <x:c r="C54" s="21" t="n">
        <x:f>MONTH(A54)</x:f>
        <x:v>2</x:v>
      </x:c>
      <x:c r="D54" s="21" t="n">
        <x:f>IF(ISNUMBER(E54),IF(E54&gt;0,1,0),"")</x:f>
        <x:v>0</x:v>
      </x:c>
      <x:c r="E54" s="21" t="n">
        <x:f>IF(COUNTIF(Ferien!$H$7:$H$26,"Erfasst")=COUNTA(Ferien!$A$7:$A$26),COUNTIFS(Ferien!$A$7:$A$26,"&lt;&gt;",Ferien!$B$7:$B$26,"&lt;="&amp;A54,Ferien!$C$7:$C$26,"&gt;="&amp;A54),"")</x:f>
        <x:v>0</x:v>
      </x:c>
      <x:c r="F54" s="16"/>
      <x:c r="G54" s="16" t="n">
        <x:v>2025</x:v>
      </x:c>
      <x:c r="H54" s="21" t="str">
        <x:f>IF(COUNTIF(Ferien!$H$7:$H$26,"Erfasst")=COUNTA(Ferien!$A$7:$A$26),"Geprüfte Termine","Ferien prüfen")</x:f>
        <x:v>Geprüfte Termine</x:v>
      </x:c>
    </x:row>
    <x:row r="55" ht="28" customHeight="1">
      <x:c r="A55" s="26" t="n">
        <x:f>DATE(2025,1,1)+48</x:f>
        <x:v>45706</x:v>
      </x:c>
      <x:c r="B55" s="21" t="n">
        <x:f>WEEKDAY(A55,2)</x:f>
        <x:v>2</x:v>
      </x:c>
      <x:c r="C55" s="21" t="n">
        <x:f>MONTH(A55)</x:f>
        <x:v>2</x:v>
      </x:c>
      <x:c r="D55" s="21" t="n">
        <x:f>IF(ISNUMBER(E55),IF(E55&gt;0,1,0),"")</x:f>
        <x:v>0</x:v>
      </x:c>
      <x:c r="E55" s="21" t="n">
        <x:f>IF(COUNTIF(Ferien!$H$7:$H$26,"Erfasst")=COUNTA(Ferien!$A$7:$A$26),COUNTIFS(Ferien!$A$7:$A$26,"&lt;&gt;",Ferien!$B$7:$B$26,"&lt;="&amp;A55,Ferien!$C$7:$C$26,"&gt;="&amp;A55),"")</x:f>
        <x:v>0</x:v>
      </x:c>
      <x:c r="F55" s="16"/>
      <x:c r="G55" s="16" t="n">
        <x:v>2025</x:v>
      </x:c>
      <x:c r="H55" s="21" t="str">
        <x:f>IF(COUNTIF(Ferien!$H$7:$H$26,"Erfasst")=COUNTA(Ferien!$A$7:$A$26),"Geprüfte Termine","Ferien prüfen")</x:f>
        <x:v>Geprüfte Termine</x:v>
      </x:c>
    </x:row>
    <x:row r="56" ht="28" customHeight="1">
      <x:c r="A56" s="26" t="n">
        <x:f>DATE(2025,1,1)+49</x:f>
        <x:v>45707</x:v>
      </x:c>
      <x:c r="B56" s="21" t="n">
        <x:f>WEEKDAY(A56,2)</x:f>
        <x:v>3</x:v>
      </x:c>
      <x:c r="C56" s="21" t="n">
        <x:f>MONTH(A56)</x:f>
        <x:v>2</x:v>
      </x:c>
      <x:c r="D56" s="21" t="n">
        <x:f>IF(ISNUMBER(E56),IF(E56&gt;0,1,0),"")</x:f>
        <x:v>0</x:v>
      </x:c>
      <x:c r="E56" s="21" t="n">
        <x:f>IF(COUNTIF(Ferien!$H$7:$H$26,"Erfasst")=COUNTA(Ferien!$A$7:$A$26),COUNTIFS(Ferien!$A$7:$A$26,"&lt;&gt;",Ferien!$B$7:$B$26,"&lt;="&amp;A56,Ferien!$C$7:$C$26,"&gt;="&amp;A56),"")</x:f>
        <x:v>0</x:v>
      </x:c>
      <x:c r="F56" s="16"/>
      <x:c r="G56" s="16" t="n">
        <x:v>2025</x:v>
      </x:c>
      <x:c r="H56" s="21" t="str">
        <x:f>IF(COUNTIF(Ferien!$H$7:$H$26,"Erfasst")=COUNTA(Ferien!$A$7:$A$26),"Geprüfte Termine","Ferien prüfen")</x:f>
        <x:v>Geprüfte Termine</x:v>
      </x:c>
    </x:row>
    <x:row r="57" ht="28" customHeight="1">
      <x:c r="A57" s="26" t="n">
        <x:f>DATE(2025,1,1)+50</x:f>
        <x:v>45708</x:v>
      </x:c>
      <x:c r="B57" s="21" t="n">
        <x:f>WEEKDAY(A57,2)</x:f>
        <x:v>4</x:v>
      </x:c>
      <x:c r="C57" s="21" t="n">
        <x:f>MONTH(A57)</x:f>
        <x:v>2</x:v>
      </x:c>
      <x:c r="D57" s="21" t="n">
        <x:f>IF(ISNUMBER(E57),IF(E57&gt;0,1,0),"")</x:f>
        <x:v>0</x:v>
      </x:c>
      <x:c r="E57" s="21" t="n">
        <x:f>IF(COUNTIF(Ferien!$H$7:$H$26,"Erfasst")=COUNTA(Ferien!$A$7:$A$26),COUNTIFS(Ferien!$A$7:$A$26,"&lt;&gt;",Ferien!$B$7:$B$26,"&lt;="&amp;A57,Ferien!$C$7:$C$26,"&gt;="&amp;A57),"")</x:f>
        <x:v>0</x:v>
      </x:c>
      <x:c r="F57" s="16"/>
      <x:c r="G57" s="16" t="n">
        <x:v>2025</x:v>
      </x:c>
      <x:c r="H57" s="21" t="str">
        <x:f>IF(COUNTIF(Ferien!$H$7:$H$26,"Erfasst")=COUNTA(Ferien!$A$7:$A$26),"Geprüfte Termine","Ferien prüfen")</x:f>
        <x:v>Geprüfte Termine</x:v>
      </x:c>
    </x:row>
    <x:row r="58" ht="28" customHeight="1">
      <x:c r="A58" s="26" t="n">
        <x:f>DATE(2025,1,1)+51</x:f>
        <x:v>45709</x:v>
      </x:c>
      <x:c r="B58" s="21" t="n">
        <x:f>WEEKDAY(A58,2)</x:f>
        <x:v>5</x:v>
      </x:c>
      <x:c r="C58" s="21" t="n">
        <x:f>MONTH(A58)</x:f>
        <x:v>2</x:v>
      </x:c>
      <x:c r="D58" s="21" t="n">
        <x:f>IF(ISNUMBER(E58),IF(E58&gt;0,1,0),"")</x:f>
        <x:v>0</x:v>
      </x:c>
      <x:c r="E58" s="21" t="n">
        <x:f>IF(COUNTIF(Ferien!$H$7:$H$26,"Erfasst")=COUNTA(Ferien!$A$7:$A$26),COUNTIFS(Ferien!$A$7:$A$26,"&lt;&gt;",Ferien!$B$7:$B$26,"&lt;="&amp;A58,Ferien!$C$7:$C$26,"&gt;="&amp;A58),"")</x:f>
        <x:v>0</x:v>
      </x:c>
      <x:c r="F58" s="16"/>
      <x:c r="G58" s="16" t="n">
        <x:v>2025</x:v>
      </x:c>
      <x:c r="H58" s="21" t="str">
        <x:f>IF(COUNTIF(Ferien!$H$7:$H$26,"Erfasst")=COUNTA(Ferien!$A$7:$A$26),"Geprüfte Termine","Ferien prüfen")</x:f>
        <x:v>Geprüfte Termine</x:v>
      </x:c>
    </x:row>
    <x:row r="59" ht="28" customHeight="1">
      <x:c r="A59" s="26" t="n">
        <x:f>DATE(2025,1,1)+52</x:f>
        <x:v>45710</x:v>
      </x:c>
      <x:c r="B59" s="21" t="n">
        <x:f>WEEKDAY(A59,2)</x:f>
        <x:v>6</x:v>
      </x:c>
      <x:c r="C59" s="21" t="n">
        <x:f>MONTH(A59)</x:f>
        <x:v>2</x:v>
      </x:c>
      <x:c r="D59" s="21" t="n">
        <x:f>IF(ISNUMBER(E59),IF(E59&gt;0,1,0),"")</x:f>
        <x:v>0</x:v>
      </x:c>
      <x:c r="E59" s="21" t="n">
        <x:f>IF(COUNTIF(Ferien!$H$7:$H$26,"Erfasst")=COUNTA(Ferien!$A$7:$A$26),COUNTIFS(Ferien!$A$7:$A$26,"&lt;&gt;",Ferien!$B$7:$B$26,"&lt;="&amp;A59,Ferien!$C$7:$C$26,"&gt;="&amp;A59),"")</x:f>
        <x:v>0</x:v>
      </x:c>
      <x:c r="F59" s="16"/>
      <x:c r="G59" s="16" t="n">
        <x:v>2025</x:v>
      </x:c>
      <x:c r="H59" s="21" t="str">
        <x:f>IF(COUNTIF(Ferien!$H$7:$H$26,"Erfasst")=COUNTA(Ferien!$A$7:$A$26),"Geprüfte Termine","Ferien prüfen")</x:f>
        <x:v>Geprüfte Termine</x:v>
      </x:c>
    </x:row>
    <x:row r="60" ht="28" customHeight="1">
      <x:c r="A60" s="26" t="n">
        <x:f>DATE(2025,1,1)+53</x:f>
        <x:v>45711</x:v>
      </x:c>
      <x:c r="B60" s="21" t="n">
        <x:f>WEEKDAY(A60,2)</x:f>
        <x:v>7</x:v>
      </x:c>
      <x:c r="C60" s="21" t="n">
        <x:f>MONTH(A60)</x:f>
        <x:v>2</x:v>
      </x:c>
      <x:c r="D60" s="21" t="n">
        <x:f>IF(ISNUMBER(E60),IF(E60&gt;0,1,0),"")</x:f>
        <x:v>0</x:v>
      </x:c>
      <x:c r="E60" s="21" t="n">
        <x:f>IF(COUNTIF(Ferien!$H$7:$H$26,"Erfasst")=COUNTA(Ferien!$A$7:$A$26),COUNTIFS(Ferien!$A$7:$A$26,"&lt;&gt;",Ferien!$B$7:$B$26,"&lt;="&amp;A60,Ferien!$C$7:$C$26,"&gt;="&amp;A60),"")</x:f>
        <x:v>0</x:v>
      </x:c>
      <x:c r="F60" s="16"/>
      <x:c r="G60" s="16" t="n">
        <x:v>2025</x:v>
      </x:c>
      <x:c r="H60" s="21" t="str">
        <x:f>IF(COUNTIF(Ferien!$H$7:$H$26,"Erfasst")=COUNTA(Ferien!$A$7:$A$26),"Geprüfte Termine","Ferien prüfen")</x:f>
        <x:v>Geprüfte Termine</x:v>
      </x:c>
    </x:row>
    <x:row r="61" ht="28" customHeight="1">
      <x:c r="A61" s="26" t="n">
        <x:f>DATE(2025,1,1)+54</x:f>
        <x:v>45712</x:v>
      </x:c>
      <x:c r="B61" s="21" t="n">
        <x:f>WEEKDAY(A61,2)</x:f>
        <x:v>1</x:v>
      </x:c>
      <x:c r="C61" s="21" t="n">
        <x:f>MONTH(A61)</x:f>
        <x:v>2</x:v>
      </x:c>
      <x:c r="D61" s="21" t="n">
        <x:f>IF(ISNUMBER(E61),IF(E61&gt;0,1,0),"")</x:f>
        <x:v>0</x:v>
      </x:c>
      <x:c r="E61" s="21" t="n">
        <x:f>IF(COUNTIF(Ferien!$H$7:$H$26,"Erfasst")=COUNTA(Ferien!$A$7:$A$26),COUNTIFS(Ferien!$A$7:$A$26,"&lt;&gt;",Ferien!$B$7:$B$26,"&lt;="&amp;A61,Ferien!$C$7:$C$26,"&gt;="&amp;A61),"")</x:f>
        <x:v>0</x:v>
      </x:c>
      <x:c r="F61" s="16"/>
      <x:c r="G61" s="16" t="n">
        <x:v>2025</x:v>
      </x:c>
      <x:c r="H61" s="21" t="str">
        <x:f>IF(COUNTIF(Ferien!$H$7:$H$26,"Erfasst")=COUNTA(Ferien!$A$7:$A$26),"Geprüfte Termine","Ferien prüfen")</x:f>
        <x:v>Geprüfte Termine</x:v>
      </x:c>
    </x:row>
    <x:row r="62" ht="28" customHeight="1">
      <x:c r="A62" s="26" t="n">
        <x:f>DATE(2025,1,1)+55</x:f>
        <x:v>45713</x:v>
      </x:c>
      <x:c r="B62" s="21" t="n">
        <x:f>WEEKDAY(A62,2)</x:f>
        <x:v>2</x:v>
      </x:c>
      <x:c r="C62" s="21" t="n">
        <x:f>MONTH(A62)</x:f>
        <x:v>2</x:v>
      </x:c>
      <x:c r="D62" s="21" t="n">
        <x:f>IF(ISNUMBER(E62),IF(E62&gt;0,1,0),"")</x:f>
        <x:v>0</x:v>
      </x:c>
      <x:c r="E62" s="21" t="n">
        <x:f>IF(COUNTIF(Ferien!$H$7:$H$26,"Erfasst")=COUNTA(Ferien!$A$7:$A$26),COUNTIFS(Ferien!$A$7:$A$26,"&lt;&gt;",Ferien!$B$7:$B$26,"&lt;="&amp;A62,Ferien!$C$7:$C$26,"&gt;="&amp;A62),"")</x:f>
        <x:v>0</x:v>
      </x:c>
      <x:c r="F62" s="16"/>
      <x:c r="G62" s="16" t="n">
        <x:v>2025</x:v>
      </x:c>
      <x:c r="H62" s="21" t="str">
        <x:f>IF(COUNTIF(Ferien!$H$7:$H$26,"Erfasst")=COUNTA(Ferien!$A$7:$A$26),"Geprüfte Termine","Ferien prüfen")</x:f>
        <x:v>Geprüfte Termine</x:v>
      </x:c>
    </x:row>
    <x:row r="63" ht="28" customHeight="1">
      <x:c r="A63" s="26" t="n">
        <x:f>DATE(2025,1,1)+56</x:f>
        <x:v>45714</x:v>
      </x:c>
      <x:c r="B63" s="21" t="n">
        <x:f>WEEKDAY(A63,2)</x:f>
        <x:v>3</x:v>
      </x:c>
      <x:c r="C63" s="21" t="n">
        <x:f>MONTH(A63)</x:f>
        <x:v>2</x:v>
      </x:c>
      <x:c r="D63" s="21" t="n">
        <x:f>IF(ISNUMBER(E63),IF(E63&gt;0,1,0),"")</x:f>
        <x:v>0</x:v>
      </x:c>
      <x:c r="E63" s="21" t="n">
        <x:f>IF(COUNTIF(Ferien!$H$7:$H$26,"Erfasst")=COUNTA(Ferien!$A$7:$A$26),COUNTIFS(Ferien!$A$7:$A$26,"&lt;&gt;",Ferien!$B$7:$B$26,"&lt;="&amp;A63,Ferien!$C$7:$C$26,"&gt;="&amp;A63),"")</x:f>
        <x:v>0</x:v>
      </x:c>
      <x:c r="F63" s="16"/>
      <x:c r="G63" s="16" t="n">
        <x:v>2025</x:v>
      </x:c>
      <x:c r="H63" s="21" t="str">
        <x:f>IF(COUNTIF(Ferien!$H$7:$H$26,"Erfasst")=COUNTA(Ferien!$A$7:$A$26),"Geprüfte Termine","Ferien prüfen")</x:f>
        <x:v>Geprüfte Termine</x:v>
      </x:c>
    </x:row>
    <x:row r="64" ht="28" customHeight="1">
      <x:c r="A64" s="26" t="n">
        <x:f>DATE(2025,1,1)+57</x:f>
        <x:v>45715</x:v>
      </x:c>
      <x:c r="B64" s="21" t="n">
        <x:f>WEEKDAY(A64,2)</x:f>
        <x:v>4</x:v>
      </x:c>
      <x:c r="C64" s="21" t="n">
        <x:f>MONTH(A64)</x:f>
        <x:v>2</x:v>
      </x:c>
      <x:c r="D64" s="21" t="n">
        <x:f>IF(ISNUMBER(E64),IF(E64&gt;0,1,0),"")</x:f>
        <x:v>0</x:v>
      </x:c>
      <x:c r="E64" s="21" t="n">
        <x:f>IF(COUNTIF(Ferien!$H$7:$H$26,"Erfasst")=COUNTA(Ferien!$A$7:$A$26),COUNTIFS(Ferien!$A$7:$A$26,"&lt;&gt;",Ferien!$B$7:$B$26,"&lt;="&amp;A64,Ferien!$C$7:$C$26,"&gt;="&amp;A64),"")</x:f>
        <x:v>0</x:v>
      </x:c>
      <x:c r="F64" s="16"/>
      <x:c r="G64" s="16" t="n">
        <x:v>2025</x:v>
      </x:c>
      <x:c r="H64" s="21" t="str">
        <x:f>IF(COUNTIF(Ferien!$H$7:$H$26,"Erfasst")=COUNTA(Ferien!$A$7:$A$26),"Geprüfte Termine","Ferien prüfen")</x:f>
        <x:v>Geprüfte Termine</x:v>
      </x:c>
    </x:row>
    <x:row r="65" ht="28" customHeight="1">
      <x:c r="A65" s="26" t="n">
        <x:f>DATE(2025,1,1)+58</x:f>
        <x:v>45716</x:v>
      </x:c>
      <x:c r="B65" s="21" t="n">
        <x:f>WEEKDAY(A65,2)</x:f>
        <x:v>5</x:v>
      </x:c>
      <x:c r="C65" s="21" t="n">
        <x:f>MONTH(A65)</x:f>
        <x:v>2</x:v>
      </x:c>
      <x:c r="D65" s="21" t="n">
        <x:f>IF(ISNUMBER(E65),IF(E65&gt;0,1,0),"")</x:f>
        <x:v>0</x:v>
      </x:c>
      <x:c r="E65" s="21" t="n">
        <x:f>IF(COUNTIF(Ferien!$H$7:$H$26,"Erfasst")=COUNTA(Ferien!$A$7:$A$26),COUNTIFS(Ferien!$A$7:$A$26,"&lt;&gt;",Ferien!$B$7:$B$26,"&lt;="&amp;A65,Ferien!$C$7:$C$26,"&gt;="&amp;A65),"")</x:f>
        <x:v>0</x:v>
      </x:c>
      <x:c r="F65" s="16"/>
      <x:c r="G65" s="16" t="n">
        <x:v>2025</x:v>
      </x:c>
      <x:c r="H65" s="21" t="str">
        <x:f>IF(COUNTIF(Ferien!$H$7:$H$26,"Erfasst")=COUNTA(Ferien!$A$7:$A$26),"Geprüfte Termine","Ferien prüfen")</x:f>
        <x:v>Geprüfte Termine</x:v>
      </x:c>
    </x:row>
    <x:row r="66" ht="28" customHeight="1">
      <x:c r="A66" s="26" t="n">
        <x:f>DATE(2025,1,1)+59</x:f>
        <x:v>45717</x:v>
      </x:c>
      <x:c r="B66" s="21" t="n">
        <x:f>WEEKDAY(A66,2)</x:f>
        <x:v>6</x:v>
      </x:c>
      <x:c r="C66" s="21" t="n">
        <x:f>MONTH(A66)</x:f>
        <x:v>3</x:v>
      </x:c>
      <x:c r="D66" s="21" t="n">
        <x:f>IF(ISNUMBER(E66),IF(E66&gt;0,1,0),"")</x:f>
        <x:v>0</x:v>
      </x:c>
      <x:c r="E66" s="21" t="n">
        <x:f>IF(COUNTIF(Ferien!$H$7:$H$26,"Erfasst")=COUNTA(Ferien!$A$7:$A$26),COUNTIFS(Ferien!$A$7:$A$26,"&lt;&gt;",Ferien!$B$7:$B$26,"&lt;="&amp;A66,Ferien!$C$7:$C$26,"&gt;="&amp;A66),"")</x:f>
        <x:v>0</x:v>
      </x:c>
      <x:c r="F66" s="16"/>
      <x:c r="G66" s="16" t="n">
        <x:v>2025</x:v>
      </x:c>
      <x:c r="H66" s="21" t="str">
        <x:f>IF(COUNTIF(Ferien!$H$7:$H$26,"Erfasst")=COUNTA(Ferien!$A$7:$A$26),"Geprüfte Termine","Ferien prüfen")</x:f>
        <x:v>Geprüfte Termine</x:v>
      </x:c>
    </x:row>
    <x:row r="67" ht="28" customHeight="1">
      <x:c r="A67" s="26" t="n">
        <x:f>DATE(2025,1,1)+60</x:f>
        <x:v>45718</x:v>
      </x:c>
      <x:c r="B67" s="21" t="n">
        <x:f>WEEKDAY(A67,2)</x:f>
        <x:v>7</x:v>
      </x:c>
      <x:c r="C67" s="21" t="n">
        <x:f>MONTH(A67)</x:f>
        <x:v>3</x:v>
      </x:c>
      <x:c r="D67" s="21" t="n">
        <x:f>IF(ISNUMBER(E67),IF(E67&gt;0,1,0),"")</x:f>
        <x:v>0</x:v>
      </x:c>
      <x:c r="E67" s="21" t="n">
        <x:f>IF(COUNTIF(Ferien!$H$7:$H$26,"Erfasst")=COUNTA(Ferien!$A$7:$A$26),COUNTIFS(Ferien!$A$7:$A$26,"&lt;&gt;",Ferien!$B$7:$B$26,"&lt;="&amp;A67,Ferien!$C$7:$C$26,"&gt;="&amp;A67),"")</x:f>
        <x:v>0</x:v>
      </x:c>
      <x:c r="F67" s="16"/>
      <x:c r="G67" s="16" t="n">
        <x:v>2025</x:v>
      </x:c>
      <x:c r="H67" s="21" t="str">
        <x:f>IF(COUNTIF(Ferien!$H$7:$H$26,"Erfasst")=COUNTA(Ferien!$A$7:$A$26),"Geprüfte Termine","Ferien prüfen")</x:f>
        <x:v>Geprüfte Termine</x:v>
      </x:c>
    </x:row>
    <x:row r="68" ht="28" customHeight="1">
      <x:c r="A68" s="26" t="n">
        <x:f>DATE(2025,1,1)+61</x:f>
        <x:v>45719</x:v>
      </x:c>
      <x:c r="B68" s="21" t="n">
        <x:f>WEEKDAY(A68,2)</x:f>
        <x:v>1</x:v>
      </x:c>
      <x:c r="C68" s="21" t="n">
        <x:f>MONTH(A68)</x:f>
        <x:v>3</x:v>
      </x:c>
      <x:c r="D68" s="21" t="n">
        <x:f>IF(ISNUMBER(E68),IF(E68&gt;0,1,0),"")</x:f>
        <x:v>0</x:v>
      </x:c>
      <x:c r="E68" s="21" t="n">
        <x:f>IF(COUNTIF(Ferien!$H$7:$H$26,"Erfasst")=COUNTA(Ferien!$A$7:$A$26),COUNTIFS(Ferien!$A$7:$A$26,"&lt;&gt;",Ferien!$B$7:$B$26,"&lt;="&amp;A68,Ferien!$C$7:$C$26,"&gt;="&amp;A68),"")</x:f>
        <x:v>0</x:v>
      </x:c>
      <x:c r="F68" s="16"/>
      <x:c r="G68" s="16" t="n">
        <x:v>2025</x:v>
      </x:c>
      <x:c r="H68" s="21" t="str">
        <x:f>IF(COUNTIF(Ferien!$H$7:$H$26,"Erfasst")=COUNTA(Ferien!$A$7:$A$26),"Geprüfte Termine","Ferien prüfen")</x:f>
        <x:v>Geprüfte Termine</x:v>
      </x:c>
    </x:row>
    <x:row r="69" ht="28" customHeight="1">
      <x:c r="A69" s="26" t="n">
        <x:f>DATE(2025,1,1)+62</x:f>
        <x:v>45720</x:v>
      </x:c>
      <x:c r="B69" s="21" t="n">
        <x:f>WEEKDAY(A69,2)</x:f>
        <x:v>2</x:v>
      </x:c>
      <x:c r="C69" s="21" t="n">
        <x:f>MONTH(A69)</x:f>
        <x:v>3</x:v>
      </x:c>
      <x:c r="D69" s="21" t="n">
        <x:f>IF(ISNUMBER(E69),IF(E69&gt;0,1,0),"")</x:f>
        <x:v>0</x:v>
      </x:c>
      <x:c r="E69" s="21" t="n">
        <x:f>IF(COUNTIF(Ferien!$H$7:$H$26,"Erfasst")=COUNTA(Ferien!$A$7:$A$26),COUNTIFS(Ferien!$A$7:$A$26,"&lt;&gt;",Ferien!$B$7:$B$26,"&lt;="&amp;A69,Ferien!$C$7:$C$26,"&gt;="&amp;A69),"")</x:f>
        <x:v>0</x:v>
      </x:c>
      <x:c r="F69" s="16"/>
      <x:c r="G69" s="16" t="n">
        <x:v>2025</x:v>
      </x:c>
      <x:c r="H69" s="21" t="str">
        <x:f>IF(COUNTIF(Ferien!$H$7:$H$26,"Erfasst")=COUNTA(Ferien!$A$7:$A$26),"Geprüfte Termine","Ferien prüfen")</x:f>
        <x:v>Geprüfte Termine</x:v>
      </x:c>
    </x:row>
    <x:row r="70" ht="28" customHeight="1">
      <x:c r="A70" s="26" t="n">
        <x:f>DATE(2025,1,1)+63</x:f>
        <x:v>45721</x:v>
      </x:c>
      <x:c r="B70" s="21" t="n">
        <x:f>WEEKDAY(A70,2)</x:f>
        <x:v>3</x:v>
      </x:c>
      <x:c r="C70" s="21" t="n">
        <x:f>MONTH(A70)</x:f>
        <x:v>3</x:v>
      </x:c>
      <x:c r="D70" s="21" t="n">
        <x:f>IF(ISNUMBER(E70),IF(E70&gt;0,1,0),"")</x:f>
        <x:v>0</x:v>
      </x:c>
      <x:c r="E70" s="21" t="n">
        <x:f>IF(COUNTIF(Ferien!$H$7:$H$26,"Erfasst")=COUNTA(Ferien!$A$7:$A$26),COUNTIFS(Ferien!$A$7:$A$26,"&lt;&gt;",Ferien!$B$7:$B$26,"&lt;="&amp;A70,Ferien!$C$7:$C$26,"&gt;="&amp;A70),"")</x:f>
        <x:v>0</x:v>
      </x:c>
      <x:c r="F70" s="16"/>
      <x:c r="G70" s="16" t="n">
        <x:v>2025</x:v>
      </x:c>
      <x:c r="H70" s="21" t="str">
        <x:f>IF(COUNTIF(Ferien!$H$7:$H$26,"Erfasst")=COUNTA(Ferien!$A$7:$A$26),"Geprüfte Termine","Ferien prüfen")</x:f>
        <x:v>Geprüfte Termine</x:v>
      </x:c>
    </x:row>
    <x:row r="71" ht="28" customHeight="1">
      <x:c r="A71" s="26" t="n">
        <x:f>DATE(2025,1,1)+64</x:f>
        <x:v>45722</x:v>
      </x:c>
      <x:c r="B71" s="21" t="n">
        <x:f>WEEKDAY(A71,2)</x:f>
        <x:v>4</x:v>
      </x:c>
      <x:c r="C71" s="21" t="n">
        <x:f>MONTH(A71)</x:f>
        <x:v>3</x:v>
      </x:c>
      <x:c r="D71" s="21" t="n">
        <x:f>IF(ISNUMBER(E71),IF(E71&gt;0,1,0),"")</x:f>
        <x:v>0</x:v>
      </x:c>
      <x:c r="E71" s="21" t="n">
        <x:f>IF(COUNTIF(Ferien!$H$7:$H$26,"Erfasst")=COUNTA(Ferien!$A$7:$A$26),COUNTIFS(Ferien!$A$7:$A$26,"&lt;&gt;",Ferien!$B$7:$B$26,"&lt;="&amp;A71,Ferien!$C$7:$C$26,"&gt;="&amp;A71),"")</x:f>
        <x:v>0</x:v>
      </x:c>
      <x:c r="F71" s="16"/>
      <x:c r="G71" s="16" t="n">
        <x:v>2025</x:v>
      </x:c>
      <x:c r="H71" s="21" t="str">
        <x:f>IF(COUNTIF(Ferien!$H$7:$H$26,"Erfasst")=COUNTA(Ferien!$A$7:$A$26),"Geprüfte Termine","Ferien prüfen")</x:f>
        <x:v>Geprüfte Termine</x:v>
      </x:c>
    </x:row>
    <x:row r="72" ht="28" customHeight="1">
      <x:c r="A72" s="26" t="n">
        <x:f>DATE(2025,1,1)+65</x:f>
        <x:v>45723</x:v>
      </x:c>
      <x:c r="B72" s="21" t="n">
        <x:f>WEEKDAY(A72,2)</x:f>
        <x:v>5</x:v>
      </x:c>
      <x:c r="C72" s="21" t="n">
        <x:f>MONTH(A72)</x:f>
        <x:v>3</x:v>
      </x:c>
      <x:c r="D72" s="21" t="n">
        <x:f>IF(ISNUMBER(E72),IF(E72&gt;0,1,0),"")</x:f>
        <x:v>0</x:v>
      </x:c>
      <x:c r="E72" s="21" t="n">
        <x:f>IF(COUNTIF(Ferien!$H$7:$H$26,"Erfasst")=COUNTA(Ferien!$A$7:$A$26),COUNTIFS(Ferien!$A$7:$A$26,"&lt;&gt;",Ferien!$B$7:$B$26,"&lt;="&amp;A72,Ferien!$C$7:$C$26,"&gt;="&amp;A72),"")</x:f>
        <x:v>0</x:v>
      </x:c>
      <x:c r="F72" s="16"/>
      <x:c r="G72" s="16" t="n">
        <x:v>2025</x:v>
      </x:c>
      <x:c r="H72" s="21" t="str">
        <x:f>IF(COUNTIF(Ferien!$H$7:$H$26,"Erfasst")=COUNTA(Ferien!$A$7:$A$26),"Geprüfte Termine","Ferien prüfen")</x:f>
        <x:v>Geprüfte Termine</x:v>
      </x:c>
    </x:row>
    <x:row r="73" ht="28" customHeight="1">
      <x:c r="A73" s="26" t="n">
        <x:f>DATE(2025,1,1)+66</x:f>
        <x:v>45724</x:v>
      </x:c>
      <x:c r="B73" s="21" t="n">
        <x:f>WEEKDAY(A73,2)</x:f>
        <x:v>6</x:v>
      </x:c>
      <x:c r="C73" s="21" t="n">
        <x:f>MONTH(A73)</x:f>
        <x:v>3</x:v>
      </x:c>
      <x:c r="D73" s="21" t="n">
        <x:f>IF(ISNUMBER(E73),IF(E73&gt;0,1,0),"")</x:f>
        <x:v>0</x:v>
      </x:c>
      <x:c r="E73" s="21" t="n">
        <x:f>IF(COUNTIF(Ferien!$H$7:$H$26,"Erfasst")=COUNTA(Ferien!$A$7:$A$26),COUNTIFS(Ferien!$A$7:$A$26,"&lt;&gt;",Ferien!$B$7:$B$26,"&lt;="&amp;A73,Ferien!$C$7:$C$26,"&gt;="&amp;A73),"")</x:f>
        <x:v>0</x:v>
      </x:c>
      <x:c r="F73" s="16"/>
      <x:c r="G73" s="16" t="n">
        <x:v>2025</x:v>
      </x:c>
      <x:c r="H73" s="21" t="str">
        <x:f>IF(COUNTIF(Ferien!$H$7:$H$26,"Erfasst")=COUNTA(Ferien!$A$7:$A$26),"Geprüfte Termine","Ferien prüfen")</x:f>
        <x:v>Geprüfte Termine</x:v>
      </x:c>
    </x:row>
    <x:row r="74" ht="28" customHeight="1">
      <x:c r="A74" s="26" t="n">
        <x:f>DATE(2025,1,1)+67</x:f>
        <x:v>45725</x:v>
      </x:c>
      <x:c r="B74" s="21" t="n">
        <x:f>WEEKDAY(A74,2)</x:f>
        <x:v>7</x:v>
      </x:c>
      <x:c r="C74" s="21" t="n">
        <x:f>MONTH(A74)</x:f>
        <x:v>3</x:v>
      </x:c>
      <x:c r="D74" s="21" t="n">
        <x:f>IF(ISNUMBER(E74),IF(E74&gt;0,1,0),"")</x:f>
        <x:v>0</x:v>
      </x:c>
      <x:c r="E74" s="21" t="n">
        <x:f>IF(COUNTIF(Ferien!$H$7:$H$26,"Erfasst")=COUNTA(Ferien!$A$7:$A$26),COUNTIFS(Ferien!$A$7:$A$26,"&lt;&gt;",Ferien!$B$7:$B$26,"&lt;="&amp;A74,Ferien!$C$7:$C$26,"&gt;="&amp;A74),"")</x:f>
        <x:v>0</x:v>
      </x:c>
      <x:c r="F74" s="16"/>
      <x:c r="G74" s="16" t="n">
        <x:v>2025</x:v>
      </x:c>
      <x:c r="H74" s="21" t="str">
        <x:f>IF(COUNTIF(Ferien!$H$7:$H$26,"Erfasst")=COUNTA(Ferien!$A$7:$A$26),"Geprüfte Termine","Ferien prüfen")</x:f>
        <x:v>Geprüfte Termine</x:v>
      </x:c>
    </x:row>
    <x:row r="75" ht="28" customHeight="1">
      <x:c r="A75" s="26" t="n">
        <x:f>DATE(2025,1,1)+68</x:f>
        <x:v>45726</x:v>
      </x:c>
      <x:c r="B75" s="21" t="n">
        <x:f>WEEKDAY(A75,2)</x:f>
        <x:v>1</x:v>
      </x:c>
      <x:c r="C75" s="21" t="n">
        <x:f>MONTH(A75)</x:f>
        <x:v>3</x:v>
      </x:c>
      <x:c r="D75" s="21" t="n">
        <x:f>IF(ISNUMBER(E75),IF(E75&gt;0,1,0),"")</x:f>
        <x:v>0</x:v>
      </x:c>
      <x:c r="E75" s="21" t="n">
        <x:f>IF(COUNTIF(Ferien!$H$7:$H$26,"Erfasst")=COUNTA(Ferien!$A$7:$A$26),COUNTIFS(Ferien!$A$7:$A$26,"&lt;&gt;",Ferien!$B$7:$B$26,"&lt;="&amp;A75,Ferien!$C$7:$C$26,"&gt;="&amp;A75),"")</x:f>
        <x:v>0</x:v>
      </x:c>
      <x:c r="F75" s="16"/>
      <x:c r="G75" s="16" t="n">
        <x:v>2025</x:v>
      </x:c>
      <x:c r="H75" s="21" t="str">
        <x:f>IF(COUNTIF(Ferien!$H$7:$H$26,"Erfasst")=COUNTA(Ferien!$A$7:$A$26),"Geprüfte Termine","Ferien prüfen")</x:f>
        <x:v>Geprüfte Termine</x:v>
      </x:c>
    </x:row>
    <x:row r="76" ht="28" customHeight="1">
      <x:c r="A76" s="26" t="n">
        <x:f>DATE(2025,1,1)+69</x:f>
        <x:v>45727</x:v>
      </x:c>
      <x:c r="B76" s="21" t="n">
        <x:f>WEEKDAY(A76,2)</x:f>
        <x:v>2</x:v>
      </x:c>
      <x:c r="C76" s="21" t="n">
        <x:f>MONTH(A76)</x:f>
        <x:v>3</x:v>
      </x:c>
      <x:c r="D76" s="21" t="n">
        <x:f>IF(ISNUMBER(E76),IF(E76&gt;0,1,0),"")</x:f>
        <x:v>0</x:v>
      </x:c>
      <x:c r="E76" s="21" t="n">
        <x:f>IF(COUNTIF(Ferien!$H$7:$H$26,"Erfasst")=COUNTA(Ferien!$A$7:$A$26),COUNTIFS(Ferien!$A$7:$A$26,"&lt;&gt;",Ferien!$B$7:$B$26,"&lt;="&amp;A76,Ferien!$C$7:$C$26,"&gt;="&amp;A76),"")</x:f>
        <x:v>0</x:v>
      </x:c>
      <x:c r="F76" s="16"/>
      <x:c r="G76" s="16" t="n">
        <x:v>2025</x:v>
      </x:c>
      <x:c r="H76" s="21" t="str">
        <x:f>IF(COUNTIF(Ferien!$H$7:$H$26,"Erfasst")=COUNTA(Ferien!$A$7:$A$26),"Geprüfte Termine","Ferien prüfen")</x:f>
        <x:v>Geprüfte Termine</x:v>
      </x:c>
    </x:row>
    <x:row r="77" ht="28" customHeight="1">
      <x:c r="A77" s="26" t="n">
        <x:f>DATE(2025,1,1)+70</x:f>
        <x:v>45728</x:v>
      </x:c>
      <x:c r="B77" s="21" t="n">
        <x:f>WEEKDAY(A77,2)</x:f>
        <x:v>3</x:v>
      </x:c>
      <x:c r="C77" s="21" t="n">
        <x:f>MONTH(A77)</x:f>
        <x:v>3</x:v>
      </x:c>
      <x:c r="D77" s="21" t="n">
        <x:f>IF(ISNUMBER(E77),IF(E77&gt;0,1,0),"")</x:f>
        <x:v>0</x:v>
      </x:c>
      <x:c r="E77" s="21" t="n">
        <x:f>IF(COUNTIF(Ferien!$H$7:$H$26,"Erfasst")=COUNTA(Ferien!$A$7:$A$26),COUNTIFS(Ferien!$A$7:$A$26,"&lt;&gt;",Ferien!$B$7:$B$26,"&lt;="&amp;A77,Ferien!$C$7:$C$26,"&gt;="&amp;A77),"")</x:f>
        <x:v>0</x:v>
      </x:c>
      <x:c r="F77" s="16"/>
      <x:c r="G77" s="16" t="n">
        <x:v>2025</x:v>
      </x:c>
      <x:c r="H77" s="21" t="str">
        <x:f>IF(COUNTIF(Ferien!$H$7:$H$26,"Erfasst")=COUNTA(Ferien!$A$7:$A$26),"Geprüfte Termine","Ferien prüfen")</x:f>
        <x:v>Geprüfte Termine</x:v>
      </x:c>
    </x:row>
    <x:row r="78" ht="28" customHeight="1">
      <x:c r="A78" s="26" t="n">
        <x:f>DATE(2025,1,1)+71</x:f>
        <x:v>45729</x:v>
      </x:c>
      <x:c r="B78" s="21" t="n">
        <x:f>WEEKDAY(A78,2)</x:f>
        <x:v>4</x:v>
      </x:c>
      <x:c r="C78" s="21" t="n">
        <x:f>MONTH(A78)</x:f>
        <x:v>3</x:v>
      </x:c>
      <x:c r="D78" s="21" t="n">
        <x:f>IF(ISNUMBER(E78),IF(E78&gt;0,1,0),"")</x:f>
        <x:v>0</x:v>
      </x:c>
      <x:c r="E78" s="21" t="n">
        <x:f>IF(COUNTIF(Ferien!$H$7:$H$26,"Erfasst")=COUNTA(Ferien!$A$7:$A$26),COUNTIFS(Ferien!$A$7:$A$26,"&lt;&gt;",Ferien!$B$7:$B$26,"&lt;="&amp;A78,Ferien!$C$7:$C$26,"&gt;="&amp;A78),"")</x:f>
        <x:v>0</x:v>
      </x:c>
      <x:c r="F78" s="16"/>
      <x:c r="G78" s="16" t="n">
        <x:v>2025</x:v>
      </x:c>
      <x:c r="H78" s="21" t="str">
        <x:f>IF(COUNTIF(Ferien!$H$7:$H$26,"Erfasst")=COUNTA(Ferien!$A$7:$A$26),"Geprüfte Termine","Ferien prüfen")</x:f>
        <x:v>Geprüfte Termine</x:v>
      </x:c>
    </x:row>
    <x:row r="79" ht="28" customHeight="1">
      <x:c r="A79" s="26" t="n">
        <x:f>DATE(2025,1,1)+72</x:f>
        <x:v>45730</x:v>
      </x:c>
      <x:c r="B79" s="21" t="n">
        <x:f>WEEKDAY(A79,2)</x:f>
        <x:v>5</x:v>
      </x:c>
      <x:c r="C79" s="21" t="n">
        <x:f>MONTH(A79)</x:f>
        <x:v>3</x:v>
      </x:c>
      <x:c r="D79" s="21" t="n">
        <x:f>IF(ISNUMBER(E79),IF(E79&gt;0,1,0),"")</x:f>
        <x:v>0</x:v>
      </x:c>
      <x:c r="E79" s="21" t="n">
        <x:f>IF(COUNTIF(Ferien!$H$7:$H$26,"Erfasst")=COUNTA(Ferien!$A$7:$A$26),COUNTIFS(Ferien!$A$7:$A$26,"&lt;&gt;",Ferien!$B$7:$B$26,"&lt;="&amp;A79,Ferien!$C$7:$C$26,"&gt;="&amp;A79),"")</x:f>
        <x:v>0</x:v>
      </x:c>
      <x:c r="F79" s="16"/>
      <x:c r="G79" s="16" t="n">
        <x:v>2025</x:v>
      </x:c>
      <x:c r="H79" s="21" t="str">
        <x:f>IF(COUNTIF(Ferien!$H$7:$H$26,"Erfasst")=COUNTA(Ferien!$A$7:$A$26),"Geprüfte Termine","Ferien prüfen")</x:f>
        <x:v>Geprüfte Termine</x:v>
      </x:c>
    </x:row>
    <x:row r="80" ht="28" customHeight="1">
      <x:c r="A80" s="26" t="n">
        <x:f>DATE(2025,1,1)+73</x:f>
        <x:v>45731</x:v>
      </x:c>
      <x:c r="B80" s="21" t="n">
        <x:f>WEEKDAY(A80,2)</x:f>
        <x:v>6</x:v>
      </x:c>
      <x:c r="C80" s="21" t="n">
        <x:f>MONTH(A80)</x:f>
        <x:v>3</x:v>
      </x:c>
      <x:c r="D80" s="21" t="n">
        <x:f>IF(ISNUMBER(E80),IF(E80&gt;0,1,0),"")</x:f>
        <x:v>0</x:v>
      </x:c>
      <x:c r="E80" s="21" t="n">
        <x:f>IF(COUNTIF(Ferien!$H$7:$H$26,"Erfasst")=COUNTA(Ferien!$A$7:$A$26),COUNTIFS(Ferien!$A$7:$A$26,"&lt;&gt;",Ferien!$B$7:$B$26,"&lt;="&amp;A80,Ferien!$C$7:$C$26,"&gt;="&amp;A80),"")</x:f>
        <x:v>0</x:v>
      </x:c>
      <x:c r="F80" s="16"/>
      <x:c r="G80" s="16" t="n">
        <x:v>2025</x:v>
      </x:c>
      <x:c r="H80" s="21" t="str">
        <x:f>IF(COUNTIF(Ferien!$H$7:$H$26,"Erfasst")=COUNTA(Ferien!$A$7:$A$26),"Geprüfte Termine","Ferien prüfen")</x:f>
        <x:v>Geprüfte Termine</x:v>
      </x:c>
    </x:row>
    <x:row r="81" ht="28" customHeight="1">
      <x:c r="A81" s="26" t="n">
        <x:f>DATE(2025,1,1)+74</x:f>
        <x:v>45732</x:v>
      </x:c>
      <x:c r="B81" s="21" t="n">
        <x:f>WEEKDAY(A81,2)</x:f>
        <x:v>7</x:v>
      </x:c>
      <x:c r="C81" s="21" t="n">
        <x:f>MONTH(A81)</x:f>
        <x:v>3</x:v>
      </x:c>
      <x:c r="D81" s="21" t="n">
        <x:f>IF(ISNUMBER(E81),IF(E81&gt;0,1,0),"")</x:f>
        <x:v>0</x:v>
      </x:c>
      <x:c r="E81" s="21" t="n">
        <x:f>IF(COUNTIF(Ferien!$H$7:$H$26,"Erfasst")=COUNTA(Ferien!$A$7:$A$26),COUNTIFS(Ferien!$A$7:$A$26,"&lt;&gt;",Ferien!$B$7:$B$26,"&lt;="&amp;A81,Ferien!$C$7:$C$26,"&gt;="&amp;A81),"")</x:f>
        <x:v>0</x:v>
      </x:c>
      <x:c r="F81" s="16"/>
      <x:c r="G81" s="16" t="n">
        <x:v>2025</x:v>
      </x:c>
      <x:c r="H81" s="21" t="str">
        <x:f>IF(COUNTIF(Ferien!$H$7:$H$26,"Erfasst")=COUNTA(Ferien!$A$7:$A$26),"Geprüfte Termine","Ferien prüfen")</x:f>
        <x:v>Geprüfte Termine</x:v>
      </x:c>
    </x:row>
    <x:row r="82" ht="28" customHeight="1">
      <x:c r="A82" s="26" t="n">
        <x:f>DATE(2025,1,1)+75</x:f>
        <x:v>45733</x:v>
      </x:c>
      <x:c r="B82" s="21" t="n">
        <x:f>WEEKDAY(A82,2)</x:f>
        <x:v>1</x:v>
      </x:c>
      <x:c r="C82" s="21" t="n">
        <x:f>MONTH(A82)</x:f>
        <x:v>3</x:v>
      </x:c>
      <x:c r="D82" s="21" t="n">
        <x:f>IF(ISNUMBER(E82),IF(E82&gt;0,1,0),"")</x:f>
        <x:v>0</x:v>
      </x:c>
      <x:c r="E82" s="21" t="n">
        <x:f>IF(COUNTIF(Ferien!$H$7:$H$26,"Erfasst")=COUNTA(Ferien!$A$7:$A$26),COUNTIFS(Ferien!$A$7:$A$26,"&lt;&gt;",Ferien!$B$7:$B$26,"&lt;="&amp;A82,Ferien!$C$7:$C$26,"&gt;="&amp;A82),"")</x:f>
        <x:v>0</x:v>
      </x:c>
      <x:c r="F82" s="16"/>
      <x:c r="G82" s="16" t="n">
        <x:v>2025</x:v>
      </x:c>
      <x:c r="H82" s="21" t="str">
        <x:f>IF(COUNTIF(Ferien!$H$7:$H$26,"Erfasst")=COUNTA(Ferien!$A$7:$A$26),"Geprüfte Termine","Ferien prüfen")</x:f>
        <x:v>Geprüfte Termine</x:v>
      </x:c>
    </x:row>
    <x:row r="83" ht="28" customHeight="1">
      <x:c r="A83" s="26" t="n">
        <x:f>DATE(2025,1,1)+76</x:f>
        <x:v>45734</x:v>
      </x:c>
      <x:c r="B83" s="21" t="n">
        <x:f>WEEKDAY(A83,2)</x:f>
        <x:v>2</x:v>
      </x:c>
      <x:c r="C83" s="21" t="n">
        <x:f>MONTH(A83)</x:f>
        <x:v>3</x:v>
      </x:c>
      <x:c r="D83" s="21" t="n">
        <x:f>IF(ISNUMBER(E83),IF(E83&gt;0,1,0),"")</x:f>
        <x:v>0</x:v>
      </x:c>
      <x:c r="E83" s="21" t="n">
        <x:f>IF(COUNTIF(Ferien!$H$7:$H$26,"Erfasst")=COUNTA(Ferien!$A$7:$A$26),COUNTIFS(Ferien!$A$7:$A$26,"&lt;&gt;",Ferien!$B$7:$B$26,"&lt;="&amp;A83,Ferien!$C$7:$C$26,"&gt;="&amp;A83),"")</x:f>
        <x:v>0</x:v>
      </x:c>
      <x:c r="F83" s="16"/>
      <x:c r="G83" s="16" t="n">
        <x:v>2025</x:v>
      </x:c>
      <x:c r="H83" s="21" t="str">
        <x:f>IF(COUNTIF(Ferien!$H$7:$H$26,"Erfasst")=COUNTA(Ferien!$A$7:$A$26),"Geprüfte Termine","Ferien prüfen")</x:f>
        <x:v>Geprüfte Termine</x:v>
      </x:c>
    </x:row>
    <x:row r="84" ht="28" customHeight="1">
      <x:c r="A84" s="26" t="n">
        <x:f>DATE(2025,1,1)+77</x:f>
        <x:v>45735</x:v>
      </x:c>
      <x:c r="B84" s="21" t="n">
        <x:f>WEEKDAY(A84,2)</x:f>
        <x:v>3</x:v>
      </x:c>
      <x:c r="C84" s="21" t="n">
        <x:f>MONTH(A84)</x:f>
        <x:v>3</x:v>
      </x:c>
      <x:c r="D84" s="21" t="n">
        <x:f>IF(ISNUMBER(E84),IF(E84&gt;0,1,0),"")</x:f>
        <x:v>0</x:v>
      </x:c>
      <x:c r="E84" s="21" t="n">
        <x:f>IF(COUNTIF(Ferien!$H$7:$H$26,"Erfasst")=COUNTA(Ferien!$A$7:$A$26),COUNTIFS(Ferien!$A$7:$A$26,"&lt;&gt;",Ferien!$B$7:$B$26,"&lt;="&amp;A84,Ferien!$C$7:$C$26,"&gt;="&amp;A84),"")</x:f>
        <x:v>0</x:v>
      </x:c>
      <x:c r="F84" s="16"/>
      <x:c r="G84" s="16" t="n">
        <x:v>2025</x:v>
      </x:c>
      <x:c r="H84" s="21" t="str">
        <x:f>IF(COUNTIF(Ferien!$H$7:$H$26,"Erfasst")=COUNTA(Ferien!$A$7:$A$26),"Geprüfte Termine","Ferien prüfen")</x:f>
        <x:v>Geprüfte Termine</x:v>
      </x:c>
    </x:row>
    <x:row r="85" ht="28" customHeight="1">
      <x:c r="A85" s="26" t="n">
        <x:f>DATE(2025,1,1)+78</x:f>
        <x:v>45736</x:v>
      </x:c>
      <x:c r="B85" s="21" t="n">
        <x:f>WEEKDAY(A85,2)</x:f>
        <x:v>4</x:v>
      </x:c>
      <x:c r="C85" s="21" t="n">
        <x:f>MONTH(A85)</x:f>
        <x:v>3</x:v>
      </x:c>
      <x:c r="D85" s="21" t="n">
        <x:f>IF(ISNUMBER(E85),IF(E85&gt;0,1,0),"")</x:f>
        <x:v>0</x:v>
      </x:c>
      <x:c r="E85" s="21" t="n">
        <x:f>IF(COUNTIF(Ferien!$H$7:$H$26,"Erfasst")=COUNTA(Ferien!$A$7:$A$26),COUNTIFS(Ferien!$A$7:$A$26,"&lt;&gt;",Ferien!$B$7:$B$26,"&lt;="&amp;A85,Ferien!$C$7:$C$26,"&gt;="&amp;A85),"")</x:f>
        <x:v>0</x:v>
      </x:c>
      <x:c r="F85" s="16"/>
      <x:c r="G85" s="16" t="n">
        <x:v>2025</x:v>
      </x:c>
      <x:c r="H85" s="21" t="str">
        <x:f>IF(COUNTIF(Ferien!$H$7:$H$26,"Erfasst")=COUNTA(Ferien!$A$7:$A$26),"Geprüfte Termine","Ferien prüfen")</x:f>
        <x:v>Geprüfte Termine</x:v>
      </x:c>
    </x:row>
    <x:row r="86" ht="28" customHeight="1">
      <x:c r="A86" s="26" t="n">
        <x:f>DATE(2025,1,1)+79</x:f>
        <x:v>45737</x:v>
      </x:c>
      <x:c r="B86" s="21" t="n">
        <x:f>WEEKDAY(A86,2)</x:f>
        <x:v>5</x:v>
      </x:c>
      <x:c r="C86" s="21" t="n">
        <x:f>MONTH(A86)</x:f>
        <x:v>3</x:v>
      </x:c>
      <x:c r="D86" s="21" t="n">
        <x:f>IF(ISNUMBER(E86),IF(E86&gt;0,1,0),"")</x:f>
        <x:v>0</x:v>
      </x:c>
      <x:c r="E86" s="21" t="n">
        <x:f>IF(COUNTIF(Ferien!$H$7:$H$26,"Erfasst")=COUNTA(Ferien!$A$7:$A$26),COUNTIFS(Ferien!$A$7:$A$26,"&lt;&gt;",Ferien!$B$7:$B$26,"&lt;="&amp;A86,Ferien!$C$7:$C$26,"&gt;="&amp;A86),"")</x:f>
        <x:v>0</x:v>
      </x:c>
      <x:c r="F86" s="16"/>
      <x:c r="G86" s="16" t="n">
        <x:v>2025</x:v>
      </x:c>
      <x:c r="H86" s="21" t="str">
        <x:f>IF(COUNTIF(Ferien!$H$7:$H$26,"Erfasst")=COUNTA(Ferien!$A$7:$A$26),"Geprüfte Termine","Ferien prüfen")</x:f>
        <x:v>Geprüfte Termine</x:v>
      </x:c>
    </x:row>
    <x:row r="87" ht="28" customHeight="1">
      <x:c r="A87" s="26" t="n">
        <x:f>DATE(2025,1,1)+80</x:f>
        <x:v>45738</x:v>
      </x:c>
      <x:c r="B87" s="21" t="n">
        <x:f>WEEKDAY(A87,2)</x:f>
        <x:v>6</x:v>
      </x:c>
      <x:c r="C87" s="21" t="n">
        <x:f>MONTH(A87)</x:f>
        <x:v>3</x:v>
      </x:c>
      <x:c r="D87" s="21" t="n">
        <x:f>IF(ISNUMBER(E87),IF(E87&gt;0,1,0),"")</x:f>
        <x:v>0</x:v>
      </x:c>
      <x:c r="E87" s="21" t="n">
        <x:f>IF(COUNTIF(Ferien!$H$7:$H$26,"Erfasst")=COUNTA(Ferien!$A$7:$A$26),COUNTIFS(Ferien!$A$7:$A$26,"&lt;&gt;",Ferien!$B$7:$B$26,"&lt;="&amp;A87,Ferien!$C$7:$C$26,"&gt;="&amp;A87),"")</x:f>
        <x:v>0</x:v>
      </x:c>
      <x:c r="F87" s="16"/>
      <x:c r="G87" s="16" t="n">
        <x:v>2025</x:v>
      </x:c>
      <x:c r="H87" s="21" t="str">
        <x:f>IF(COUNTIF(Ferien!$H$7:$H$26,"Erfasst")=COUNTA(Ferien!$A$7:$A$26),"Geprüfte Termine","Ferien prüfen")</x:f>
        <x:v>Geprüfte Termine</x:v>
      </x:c>
    </x:row>
    <x:row r="88" ht="28" customHeight="1">
      <x:c r="A88" s="26" t="n">
        <x:f>DATE(2025,1,1)+81</x:f>
        <x:v>45739</x:v>
      </x:c>
      <x:c r="B88" s="21" t="n">
        <x:f>WEEKDAY(A88,2)</x:f>
        <x:v>7</x:v>
      </x:c>
      <x:c r="C88" s="21" t="n">
        <x:f>MONTH(A88)</x:f>
        <x:v>3</x:v>
      </x:c>
      <x:c r="D88" s="21" t="n">
        <x:f>IF(ISNUMBER(E88),IF(E88&gt;0,1,0),"")</x:f>
        <x:v>0</x:v>
      </x:c>
      <x:c r="E88" s="21" t="n">
        <x:f>IF(COUNTIF(Ferien!$H$7:$H$26,"Erfasst")=COUNTA(Ferien!$A$7:$A$26),COUNTIFS(Ferien!$A$7:$A$26,"&lt;&gt;",Ferien!$B$7:$B$26,"&lt;="&amp;A88,Ferien!$C$7:$C$26,"&gt;="&amp;A88),"")</x:f>
        <x:v>0</x:v>
      </x:c>
      <x:c r="F88" s="16"/>
      <x:c r="G88" s="16" t="n">
        <x:v>2025</x:v>
      </x:c>
      <x:c r="H88" s="21" t="str">
        <x:f>IF(COUNTIF(Ferien!$H$7:$H$26,"Erfasst")=COUNTA(Ferien!$A$7:$A$26),"Geprüfte Termine","Ferien prüfen")</x:f>
        <x:v>Geprüfte Termine</x:v>
      </x:c>
    </x:row>
    <x:row r="89" ht="28" customHeight="1">
      <x:c r="A89" s="26" t="n">
        <x:f>DATE(2025,1,1)+82</x:f>
        <x:v>45740</x:v>
      </x:c>
      <x:c r="B89" s="21" t="n">
        <x:f>WEEKDAY(A89,2)</x:f>
        <x:v>1</x:v>
      </x:c>
      <x:c r="C89" s="21" t="n">
        <x:f>MONTH(A89)</x:f>
        <x:v>3</x:v>
      </x:c>
      <x:c r="D89" s="21" t="n">
        <x:f>IF(ISNUMBER(E89),IF(E89&gt;0,1,0),"")</x:f>
        <x:v>0</x:v>
      </x:c>
      <x:c r="E89" s="21" t="n">
        <x:f>IF(COUNTIF(Ferien!$H$7:$H$26,"Erfasst")=COUNTA(Ferien!$A$7:$A$26),COUNTIFS(Ferien!$A$7:$A$26,"&lt;&gt;",Ferien!$B$7:$B$26,"&lt;="&amp;A89,Ferien!$C$7:$C$26,"&gt;="&amp;A89),"")</x:f>
        <x:v>0</x:v>
      </x:c>
      <x:c r="F89" s="16"/>
      <x:c r="G89" s="16" t="n">
        <x:v>2025</x:v>
      </x:c>
      <x:c r="H89" s="21" t="str">
        <x:f>IF(COUNTIF(Ferien!$H$7:$H$26,"Erfasst")=COUNTA(Ferien!$A$7:$A$26),"Geprüfte Termine","Ferien prüfen")</x:f>
        <x:v>Geprüfte Termine</x:v>
      </x:c>
    </x:row>
    <x:row r="90" ht="28" customHeight="1">
      <x:c r="A90" s="26" t="n">
        <x:f>DATE(2025,1,1)+83</x:f>
        <x:v>45741</x:v>
      </x:c>
      <x:c r="B90" s="21" t="n">
        <x:f>WEEKDAY(A90,2)</x:f>
        <x:v>2</x:v>
      </x:c>
      <x:c r="C90" s="21" t="n">
        <x:f>MONTH(A90)</x:f>
        <x:v>3</x:v>
      </x:c>
      <x:c r="D90" s="21" t="n">
        <x:f>IF(ISNUMBER(E90),IF(E90&gt;0,1,0),"")</x:f>
        <x:v>0</x:v>
      </x:c>
      <x:c r="E90" s="21" t="n">
        <x:f>IF(COUNTIF(Ferien!$H$7:$H$26,"Erfasst")=COUNTA(Ferien!$A$7:$A$26),COUNTIFS(Ferien!$A$7:$A$26,"&lt;&gt;",Ferien!$B$7:$B$26,"&lt;="&amp;A90,Ferien!$C$7:$C$26,"&gt;="&amp;A90),"")</x:f>
        <x:v>0</x:v>
      </x:c>
      <x:c r="F90" s="16"/>
      <x:c r="G90" s="16" t="n">
        <x:v>2025</x:v>
      </x:c>
      <x:c r="H90" s="21" t="str">
        <x:f>IF(COUNTIF(Ferien!$H$7:$H$26,"Erfasst")=COUNTA(Ferien!$A$7:$A$26),"Geprüfte Termine","Ferien prüfen")</x:f>
        <x:v>Geprüfte Termine</x:v>
      </x:c>
    </x:row>
    <x:row r="91" ht="28" customHeight="1">
      <x:c r="A91" s="26" t="n">
        <x:f>DATE(2025,1,1)+84</x:f>
        <x:v>45742</x:v>
      </x:c>
      <x:c r="B91" s="21" t="n">
        <x:f>WEEKDAY(A91,2)</x:f>
        <x:v>3</x:v>
      </x:c>
      <x:c r="C91" s="21" t="n">
        <x:f>MONTH(A91)</x:f>
        <x:v>3</x:v>
      </x:c>
      <x:c r="D91" s="21" t="n">
        <x:f>IF(ISNUMBER(E91),IF(E91&gt;0,1,0),"")</x:f>
        <x:v>0</x:v>
      </x:c>
      <x:c r="E91" s="21" t="n">
        <x:f>IF(COUNTIF(Ferien!$H$7:$H$26,"Erfasst")=COUNTA(Ferien!$A$7:$A$26),COUNTIFS(Ferien!$A$7:$A$26,"&lt;&gt;",Ferien!$B$7:$B$26,"&lt;="&amp;A91,Ferien!$C$7:$C$26,"&gt;="&amp;A91),"")</x:f>
        <x:v>0</x:v>
      </x:c>
      <x:c r="F91" s="16"/>
      <x:c r="G91" s="16" t="n">
        <x:v>2025</x:v>
      </x:c>
      <x:c r="H91" s="21" t="str">
        <x:f>IF(COUNTIF(Ferien!$H$7:$H$26,"Erfasst")=COUNTA(Ferien!$A$7:$A$26),"Geprüfte Termine","Ferien prüfen")</x:f>
        <x:v>Geprüfte Termine</x:v>
      </x:c>
    </x:row>
    <x:row r="92" ht="28" customHeight="1">
      <x:c r="A92" s="26" t="n">
        <x:f>DATE(2025,1,1)+85</x:f>
        <x:v>45743</x:v>
      </x:c>
      <x:c r="B92" s="21" t="n">
        <x:f>WEEKDAY(A92,2)</x:f>
        <x:v>4</x:v>
      </x:c>
      <x:c r="C92" s="21" t="n">
        <x:f>MONTH(A92)</x:f>
        <x:v>3</x:v>
      </x:c>
      <x:c r="D92" s="21" t="n">
        <x:f>IF(ISNUMBER(E92),IF(E92&gt;0,1,0),"")</x:f>
        <x:v>0</x:v>
      </x:c>
      <x:c r="E92" s="21" t="n">
        <x:f>IF(COUNTIF(Ferien!$H$7:$H$26,"Erfasst")=COUNTA(Ferien!$A$7:$A$26),COUNTIFS(Ferien!$A$7:$A$26,"&lt;&gt;",Ferien!$B$7:$B$26,"&lt;="&amp;A92,Ferien!$C$7:$C$26,"&gt;="&amp;A92),"")</x:f>
        <x:v>0</x:v>
      </x:c>
      <x:c r="F92" s="16"/>
      <x:c r="G92" s="16" t="n">
        <x:v>2025</x:v>
      </x:c>
      <x:c r="H92" s="21" t="str">
        <x:f>IF(COUNTIF(Ferien!$H$7:$H$26,"Erfasst")=COUNTA(Ferien!$A$7:$A$26),"Geprüfte Termine","Ferien prüfen")</x:f>
        <x:v>Geprüfte Termine</x:v>
      </x:c>
    </x:row>
    <x:row r="93" ht="28" customHeight="1">
      <x:c r="A93" s="26" t="n">
        <x:f>DATE(2025,1,1)+86</x:f>
        <x:v>45744</x:v>
      </x:c>
      <x:c r="B93" s="21" t="n">
        <x:f>WEEKDAY(A93,2)</x:f>
        <x:v>5</x:v>
      </x:c>
      <x:c r="C93" s="21" t="n">
        <x:f>MONTH(A93)</x:f>
        <x:v>3</x:v>
      </x:c>
      <x:c r="D93" s="21" t="n">
        <x:f>IF(ISNUMBER(E93),IF(E93&gt;0,1,0),"")</x:f>
        <x:v>0</x:v>
      </x:c>
      <x:c r="E93" s="21" t="n">
        <x:f>IF(COUNTIF(Ferien!$H$7:$H$26,"Erfasst")=COUNTA(Ferien!$A$7:$A$26),COUNTIFS(Ferien!$A$7:$A$26,"&lt;&gt;",Ferien!$B$7:$B$26,"&lt;="&amp;A93,Ferien!$C$7:$C$26,"&gt;="&amp;A93),"")</x:f>
        <x:v>0</x:v>
      </x:c>
      <x:c r="F93" s="16"/>
      <x:c r="G93" s="16" t="n">
        <x:v>2025</x:v>
      </x:c>
      <x:c r="H93" s="21" t="str">
        <x:f>IF(COUNTIF(Ferien!$H$7:$H$26,"Erfasst")=COUNTA(Ferien!$A$7:$A$26),"Geprüfte Termine","Ferien prüfen")</x:f>
        <x:v>Geprüfte Termine</x:v>
      </x:c>
    </x:row>
    <x:row r="94" ht="28" customHeight="1">
      <x:c r="A94" s="26" t="n">
        <x:f>DATE(2025,1,1)+87</x:f>
        <x:v>45745</x:v>
      </x:c>
      <x:c r="B94" s="21" t="n">
        <x:f>WEEKDAY(A94,2)</x:f>
        <x:v>6</x:v>
      </x:c>
      <x:c r="C94" s="21" t="n">
        <x:f>MONTH(A94)</x:f>
        <x:v>3</x:v>
      </x:c>
      <x:c r="D94" s="21" t="n">
        <x:f>IF(ISNUMBER(E94),IF(E94&gt;0,1,0),"")</x:f>
        <x:v>0</x:v>
      </x:c>
      <x:c r="E94" s="21" t="n">
        <x:f>IF(COUNTIF(Ferien!$H$7:$H$26,"Erfasst")=COUNTA(Ferien!$A$7:$A$26),COUNTIFS(Ferien!$A$7:$A$26,"&lt;&gt;",Ferien!$B$7:$B$26,"&lt;="&amp;A94,Ferien!$C$7:$C$26,"&gt;="&amp;A94),"")</x:f>
        <x:v>0</x:v>
      </x:c>
      <x:c r="F94" s="16"/>
      <x:c r="G94" s="16" t="n">
        <x:v>2025</x:v>
      </x:c>
      <x:c r="H94" s="21" t="str">
        <x:f>IF(COUNTIF(Ferien!$H$7:$H$26,"Erfasst")=COUNTA(Ferien!$A$7:$A$26),"Geprüfte Termine","Ferien prüfen")</x:f>
        <x:v>Geprüfte Termine</x:v>
      </x:c>
    </x:row>
    <x:row r="95" ht="28" customHeight="1">
      <x:c r="A95" s="26" t="n">
        <x:f>DATE(2025,1,1)+88</x:f>
        <x:v>45746</x:v>
      </x:c>
      <x:c r="B95" s="21" t="n">
        <x:f>WEEKDAY(A95,2)</x:f>
        <x:v>7</x:v>
      </x:c>
      <x:c r="C95" s="21" t="n">
        <x:f>MONTH(A95)</x:f>
        <x:v>3</x:v>
      </x:c>
      <x:c r="D95" s="21" t="n">
        <x:f>IF(ISNUMBER(E95),IF(E95&gt;0,1,0),"")</x:f>
        <x:v>0</x:v>
      </x:c>
      <x:c r="E95" s="21" t="n">
        <x:f>IF(COUNTIF(Ferien!$H$7:$H$26,"Erfasst")=COUNTA(Ferien!$A$7:$A$26),COUNTIFS(Ferien!$A$7:$A$26,"&lt;&gt;",Ferien!$B$7:$B$26,"&lt;="&amp;A95,Ferien!$C$7:$C$26,"&gt;="&amp;A95),"")</x:f>
        <x:v>0</x:v>
      </x:c>
      <x:c r="F95" s="16"/>
      <x:c r="G95" s="16" t="n">
        <x:v>2025</x:v>
      </x:c>
      <x:c r="H95" s="21" t="str">
        <x:f>IF(COUNTIF(Ferien!$H$7:$H$26,"Erfasst")=COUNTA(Ferien!$A$7:$A$26),"Geprüfte Termine","Ferien prüfen")</x:f>
        <x:v>Geprüfte Termine</x:v>
      </x:c>
    </x:row>
    <x:row r="96" ht="28" customHeight="1">
      <x:c r="A96" s="26" t="n">
        <x:f>DATE(2025,1,1)+89</x:f>
        <x:v>45747</x:v>
      </x:c>
      <x:c r="B96" s="21" t="n">
        <x:f>WEEKDAY(A96,2)</x:f>
        <x:v>1</x:v>
      </x:c>
      <x:c r="C96" s="21" t="n">
        <x:f>MONTH(A96)</x:f>
        <x:v>3</x:v>
      </x:c>
      <x:c r="D96" s="21" t="n">
        <x:f>IF(ISNUMBER(E96),IF(E96&gt;0,1,0),"")</x:f>
        <x:v>0</x:v>
      </x:c>
      <x:c r="E96" s="21" t="n">
        <x:f>IF(COUNTIF(Ferien!$H$7:$H$26,"Erfasst")=COUNTA(Ferien!$A$7:$A$26),COUNTIFS(Ferien!$A$7:$A$26,"&lt;&gt;",Ferien!$B$7:$B$26,"&lt;="&amp;A96,Ferien!$C$7:$C$26,"&gt;="&amp;A96),"")</x:f>
        <x:v>0</x:v>
      </x:c>
      <x:c r="F96" s="16"/>
      <x:c r="G96" s="16" t="n">
        <x:v>2025</x:v>
      </x:c>
      <x:c r="H96" s="21" t="str">
        <x:f>IF(COUNTIF(Ferien!$H$7:$H$26,"Erfasst")=COUNTA(Ferien!$A$7:$A$26),"Geprüfte Termine","Ferien prüfen")</x:f>
        <x:v>Geprüfte Termine</x:v>
      </x:c>
    </x:row>
    <x:row r="97" ht="28" customHeight="1">
      <x:c r="A97" s="26" t="n">
        <x:f>DATE(2025,1,1)+90</x:f>
        <x:v>45748</x:v>
      </x:c>
      <x:c r="B97" s="21" t="n">
        <x:f>WEEKDAY(A97,2)</x:f>
        <x:v>2</x:v>
      </x:c>
      <x:c r="C97" s="21" t="n">
        <x:f>MONTH(A97)</x:f>
        <x:v>4</x:v>
      </x:c>
      <x:c r="D97" s="21" t="n">
        <x:f>IF(ISNUMBER(E97),IF(E97&gt;0,1,0),"")</x:f>
        <x:v>0</x:v>
      </x:c>
      <x:c r="E97" s="21" t="n">
        <x:f>IF(COUNTIF(Ferien!$H$7:$H$26,"Erfasst")=COUNTA(Ferien!$A$7:$A$26),COUNTIFS(Ferien!$A$7:$A$26,"&lt;&gt;",Ferien!$B$7:$B$26,"&lt;="&amp;A97,Ferien!$C$7:$C$26,"&gt;="&amp;A97),"")</x:f>
        <x:v>0</x:v>
      </x:c>
      <x:c r="F97" s="16"/>
      <x:c r="G97" s="16" t="n">
        <x:v>2025</x:v>
      </x:c>
      <x:c r="H97" s="21" t="str">
        <x:f>IF(COUNTIF(Ferien!$H$7:$H$26,"Erfasst")=COUNTA(Ferien!$A$7:$A$26),"Geprüfte Termine","Ferien prüfen")</x:f>
        <x:v>Geprüfte Termine</x:v>
      </x:c>
    </x:row>
    <x:row r="98" ht="28" customHeight="1">
      <x:c r="A98" s="26" t="n">
        <x:f>DATE(2025,1,1)+91</x:f>
        <x:v>45749</x:v>
      </x:c>
      <x:c r="B98" s="21" t="n">
        <x:f>WEEKDAY(A98,2)</x:f>
        <x:v>3</x:v>
      </x:c>
      <x:c r="C98" s="21" t="n">
        <x:f>MONTH(A98)</x:f>
        <x:v>4</x:v>
      </x:c>
      <x:c r="D98" s="21" t="n">
        <x:f>IF(ISNUMBER(E98),IF(E98&gt;0,1,0),"")</x:f>
        <x:v>0</x:v>
      </x:c>
      <x:c r="E98" s="21" t="n">
        <x:f>IF(COUNTIF(Ferien!$H$7:$H$26,"Erfasst")=COUNTA(Ferien!$A$7:$A$26),COUNTIFS(Ferien!$A$7:$A$26,"&lt;&gt;",Ferien!$B$7:$B$26,"&lt;="&amp;A98,Ferien!$C$7:$C$26,"&gt;="&amp;A98),"")</x:f>
        <x:v>0</x:v>
      </x:c>
      <x:c r="F98" s="16"/>
      <x:c r="G98" s="16" t="n">
        <x:v>2025</x:v>
      </x:c>
      <x:c r="H98" s="21" t="str">
        <x:f>IF(COUNTIF(Ferien!$H$7:$H$26,"Erfasst")=COUNTA(Ferien!$A$7:$A$26),"Geprüfte Termine","Ferien prüfen")</x:f>
        <x:v>Geprüfte Termine</x:v>
      </x:c>
    </x:row>
    <x:row r="99" ht="28" customHeight="1">
      <x:c r="A99" s="26" t="n">
        <x:f>DATE(2025,1,1)+92</x:f>
        <x:v>45750</x:v>
      </x:c>
      <x:c r="B99" s="21" t="n">
        <x:f>WEEKDAY(A99,2)</x:f>
        <x:v>4</x:v>
      </x:c>
      <x:c r="C99" s="21" t="n">
        <x:f>MONTH(A99)</x:f>
        <x:v>4</x:v>
      </x:c>
      <x:c r="D99" s="21" t="n">
        <x:f>IF(ISNUMBER(E99),IF(E99&gt;0,1,0),"")</x:f>
        <x:v>0</x:v>
      </x:c>
      <x:c r="E99" s="21" t="n">
        <x:f>IF(COUNTIF(Ferien!$H$7:$H$26,"Erfasst")=COUNTA(Ferien!$A$7:$A$26),COUNTIFS(Ferien!$A$7:$A$26,"&lt;&gt;",Ferien!$B$7:$B$26,"&lt;="&amp;A99,Ferien!$C$7:$C$26,"&gt;="&amp;A99),"")</x:f>
        <x:v>0</x:v>
      </x:c>
      <x:c r="F99" s="16"/>
      <x:c r="G99" s="16" t="n">
        <x:v>2025</x:v>
      </x:c>
      <x:c r="H99" s="21" t="str">
        <x:f>IF(COUNTIF(Ferien!$H$7:$H$26,"Erfasst")=COUNTA(Ferien!$A$7:$A$26),"Geprüfte Termine","Ferien prüfen")</x:f>
        <x:v>Geprüfte Termine</x:v>
      </x:c>
    </x:row>
    <x:row r="100" ht="28" customHeight="1">
      <x:c r="A100" s="26" t="n">
        <x:f>DATE(2025,1,1)+93</x:f>
        <x:v>45751</x:v>
      </x:c>
      <x:c r="B100" s="21" t="n">
        <x:f>WEEKDAY(A100,2)</x:f>
        <x:v>5</x:v>
      </x:c>
      <x:c r="C100" s="21" t="n">
        <x:f>MONTH(A100)</x:f>
        <x:v>4</x:v>
      </x:c>
      <x:c r="D100" s="21" t="n">
        <x:f>IF(ISNUMBER(E100),IF(E100&gt;0,1,0),"")</x:f>
        <x:v>0</x:v>
      </x:c>
      <x:c r="E100" s="21" t="n">
        <x:f>IF(COUNTIF(Ferien!$H$7:$H$26,"Erfasst")=COUNTA(Ferien!$A$7:$A$26),COUNTIFS(Ferien!$A$7:$A$26,"&lt;&gt;",Ferien!$B$7:$B$26,"&lt;="&amp;A100,Ferien!$C$7:$C$26,"&gt;="&amp;A100),"")</x:f>
        <x:v>0</x:v>
      </x:c>
      <x:c r="F100" s="16"/>
      <x:c r="G100" s="16" t="n">
        <x:v>2025</x:v>
      </x:c>
      <x:c r="H100" s="21" t="str">
        <x:f>IF(COUNTIF(Ferien!$H$7:$H$26,"Erfasst")=COUNTA(Ferien!$A$7:$A$26),"Geprüfte Termine","Ferien prüfen")</x:f>
        <x:v>Geprüfte Termine</x:v>
      </x:c>
    </x:row>
    <x:row r="101" ht="28" customHeight="1">
      <x:c r="A101" s="26" t="n">
        <x:f>DATE(2025,1,1)+94</x:f>
        <x:v>45752</x:v>
      </x:c>
      <x:c r="B101" s="21" t="n">
        <x:f>WEEKDAY(A101,2)</x:f>
        <x:v>6</x:v>
      </x:c>
      <x:c r="C101" s="21" t="n">
        <x:f>MONTH(A101)</x:f>
        <x:v>4</x:v>
      </x:c>
      <x:c r="D101" s="21" t="n">
        <x:f>IF(ISNUMBER(E101),IF(E101&gt;0,1,0),"")</x:f>
        <x:v>0</x:v>
      </x:c>
      <x:c r="E101" s="21" t="n">
        <x:f>IF(COUNTIF(Ferien!$H$7:$H$26,"Erfasst")=COUNTA(Ferien!$A$7:$A$26),COUNTIFS(Ferien!$A$7:$A$26,"&lt;&gt;",Ferien!$B$7:$B$26,"&lt;="&amp;A101,Ferien!$C$7:$C$26,"&gt;="&amp;A101),"")</x:f>
        <x:v>0</x:v>
      </x:c>
      <x:c r="F101" s="16"/>
      <x:c r="G101" s="16" t="n">
        <x:v>2025</x:v>
      </x:c>
      <x:c r="H101" s="21" t="str">
        <x:f>IF(COUNTIF(Ferien!$H$7:$H$26,"Erfasst")=COUNTA(Ferien!$A$7:$A$26),"Geprüfte Termine","Ferien prüfen")</x:f>
        <x:v>Geprüfte Termine</x:v>
      </x:c>
    </x:row>
    <x:row r="102" ht="28" customHeight="1">
      <x:c r="A102" s="26" t="n">
        <x:f>DATE(2025,1,1)+95</x:f>
        <x:v>45753</x:v>
      </x:c>
      <x:c r="B102" s="21" t="n">
        <x:f>WEEKDAY(A102,2)</x:f>
        <x:v>7</x:v>
      </x:c>
      <x:c r="C102" s="21" t="n">
        <x:f>MONTH(A102)</x:f>
        <x:v>4</x:v>
      </x:c>
      <x:c r="D102" s="21" t="n">
        <x:f>IF(ISNUMBER(E102),IF(E102&gt;0,1,0),"")</x:f>
        <x:v>0</x:v>
      </x:c>
      <x:c r="E102" s="21" t="n">
        <x:f>IF(COUNTIF(Ferien!$H$7:$H$26,"Erfasst")=COUNTA(Ferien!$A$7:$A$26),COUNTIFS(Ferien!$A$7:$A$26,"&lt;&gt;",Ferien!$B$7:$B$26,"&lt;="&amp;A102,Ferien!$C$7:$C$26,"&gt;="&amp;A102),"")</x:f>
        <x:v>0</x:v>
      </x:c>
      <x:c r="F102" s="16"/>
      <x:c r="G102" s="16" t="n">
        <x:v>2025</x:v>
      </x:c>
      <x:c r="H102" s="21" t="str">
        <x:f>IF(COUNTIF(Ferien!$H$7:$H$26,"Erfasst")=COUNTA(Ferien!$A$7:$A$26),"Geprüfte Termine","Ferien prüfen")</x:f>
        <x:v>Geprüfte Termine</x:v>
      </x:c>
    </x:row>
    <x:row r="103" ht="28" customHeight="1">
      <x:c r="A103" s="26" t="n">
        <x:f>DATE(2025,1,1)+96</x:f>
        <x:v>45754</x:v>
      </x:c>
      <x:c r="B103" s="21" t="n">
        <x:f>WEEKDAY(A103,2)</x:f>
        <x:v>1</x:v>
      </x:c>
      <x:c r="C103" s="21" t="n">
        <x:f>MONTH(A103)</x:f>
        <x:v>4</x:v>
      </x:c>
      <x:c r="D103" s="21" t="n">
        <x:f>IF(ISNUMBER(E103),IF(E103&gt;0,1,0),"")</x:f>
        <x:v>1</x:v>
      </x:c>
      <x:c r="E103" s="21" t="n">
        <x:f>IF(COUNTIF(Ferien!$H$7:$H$26,"Erfasst")=COUNTA(Ferien!$A$7:$A$26),COUNTIFS(Ferien!$A$7:$A$26,"&lt;&gt;",Ferien!$B$7:$B$26,"&lt;="&amp;A103,Ferien!$C$7:$C$26,"&gt;="&amp;A103),"")</x:f>
        <x:v>1</x:v>
      </x:c>
      <x:c r="F103" s="16"/>
      <x:c r="G103" s="16" t="n">
        <x:v>2025</x:v>
      </x:c>
      <x:c r="H103" s="21" t="str">
        <x:f>IF(COUNTIF(Ferien!$H$7:$H$26,"Erfasst")=COUNTA(Ferien!$A$7:$A$26),"Geprüfte Termine","Ferien prüfen")</x:f>
        <x:v>Geprüfte Termine</x:v>
      </x:c>
    </x:row>
    <x:row r="104" ht="28" customHeight="1">
      <x:c r="A104" s="26" t="n">
        <x:f>DATE(2025,1,1)+97</x:f>
        <x:v>45755</x:v>
      </x:c>
      <x:c r="B104" s="21" t="n">
        <x:f>WEEKDAY(A104,2)</x:f>
        <x:v>2</x:v>
      </x:c>
      <x:c r="C104" s="21" t="n">
        <x:f>MONTH(A104)</x:f>
        <x:v>4</x:v>
      </x:c>
      <x:c r="D104" s="21" t="n">
        <x:f>IF(ISNUMBER(E104),IF(E104&gt;0,1,0),"")</x:f>
        <x:v>1</x:v>
      </x:c>
      <x:c r="E104" s="21" t="n">
        <x:f>IF(COUNTIF(Ferien!$H$7:$H$26,"Erfasst")=COUNTA(Ferien!$A$7:$A$26),COUNTIFS(Ferien!$A$7:$A$26,"&lt;&gt;",Ferien!$B$7:$B$26,"&lt;="&amp;A104,Ferien!$C$7:$C$26,"&gt;="&amp;A104),"")</x:f>
        <x:v>1</x:v>
      </x:c>
      <x:c r="F104" s="16"/>
      <x:c r="G104" s="16" t="n">
        <x:v>2025</x:v>
      </x:c>
      <x:c r="H104" s="21" t="str">
        <x:f>IF(COUNTIF(Ferien!$H$7:$H$26,"Erfasst")=COUNTA(Ferien!$A$7:$A$26),"Geprüfte Termine","Ferien prüfen")</x:f>
        <x:v>Geprüfte Termine</x:v>
      </x:c>
    </x:row>
    <x:row r="105" ht="28" customHeight="1">
      <x:c r="A105" s="26" t="n">
        <x:f>DATE(2025,1,1)+98</x:f>
        <x:v>45756</x:v>
      </x:c>
      <x:c r="B105" s="21" t="n">
        <x:f>WEEKDAY(A105,2)</x:f>
        <x:v>3</x:v>
      </x:c>
      <x:c r="C105" s="21" t="n">
        <x:f>MONTH(A105)</x:f>
        <x:v>4</x:v>
      </x:c>
      <x:c r="D105" s="21" t="n">
        <x:f>IF(ISNUMBER(E105),IF(E105&gt;0,1,0),"")</x:f>
        <x:v>1</x:v>
      </x:c>
      <x:c r="E105" s="21" t="n">
        <x:f>IF(COUNTIF(Ferien!$H$7:$H$26,"Erfasst")=COUNTA(Ferien!$A$7:$A$26),COUNTIFS(Ferien!$A$7:$A$26,"&lt;&gt;",Ferien!$B$7:$B$26,"&lt;="&amp;A105,Ferien!$C$7:$C$26,"&gt;="&amp;A105),"")</x:f>
        <x:v>1</x:v>
      </x:c>
      <x:c r="F105" s="16"/>
      <x:c r="G105" s="16" t="n">
        <x:v>2025</x:v>
      </x:c>
      <x:c r="H105" s="21" t="str">
        <x:f>IF(COUNTIF(Ferien!$H$7:$H$26,"Erfasst")=COUNTA(Ferien!$A$7:$A$26),"Geprüfte Termine","Ferien prüfen")</x:f>
        <x:v>Geprüfte Termine</x:v>
      </x:c>
    </x:row>
    <x:row r="106" ht="28" customHeight="1">
      <x:c r="A106" s="26" t="n">
        <x:f>DATE(2025,1,1)+99</x:f>
        <x:v>45757</x:v>
      </x:c>
      <x:c r="B106" s="21" t="n">
        <x:f>WEEKDAY(A106,2)</x:f>
        <x:v>4</x:v>
      </x:c>
      <x:c r="C106" s="21" t="n">
        <x:f>MONTH(A106)</x:f>
        <x:v>4</x:v>
      </x:c>
      <x:c r="D106" s="21" t="n">
        <x:f>IF(ISNUMBER(E106),IF(E106&gt;0,1,0),"")</x:f>
        <x:v>1</x:v>
      </x:c>
      <x:c r="E106" s="21" t="n">
        <x:f>IF(COUNTIF(Ferien!$H$7:$H$26,"Erfasst")=COUNTA(Ferien!$A$7:$A$26),COUNTIFS(Ferien!$A$7:$A$26,"&lt;&gt;",Ferien!$B$7:$B$26,"&lt;="&amp;A106,Ferien!$C$7:$C$26,"&gt;="&amp;A106),"")</x:f>
        <x:v>1</x:v>
      </x:c>
      <x:c r="F106" s="16"/>
      <x:c r="G106" s="16" t="n">
        <x:v>2025</x:v>
      </x:c>
      <x:c r="H106" s="21" t="str">
        <x:f>IF(COUNTIF(Ferien!$H$7:$H$26,"Erfasst")=COUNTA(Ferien!$A$7:$A$26),"Geprüfte Termine","Ferien prüfen")</x:f>
        <x:v>Geprüfte Termine</x:v>
      </x:c>
    </x:row>
    <x:row r="107" ht="28" customHeight="1">
      <x:c r="A107" s="26" t="n">
        <x:f>DATE(2025,1,1)+100</x:f>
        <x:v>45758</x:v>
      </x:c>
      <x:c r="B107" s="21" t="n">
        <x:f>WEEKDAY(A107,2)</x:f>
        <x:v>5</x:v>
      </x:c>
      <x:c r="C107" s="21" t="n">
        <x:f>MONTH(A107)</x:f>
        <x:v>4</x:v>
      </x:c>
      <x:c r="D107" s="21" t="n">
        <x:f>IF(ISNUMBER(E107),IF(E107&gt;0,1,0),"")</x:f>
        <x:v>1</x:v>
      </x:c>
      <x:c r="E107" s="21" t="n">
        <x:f>IF(COUNTIF(Ferien!$H$7:$H$26,"Erfasst")=COUNTA(Ferien!$A$7:$A$26),COUNTIFS(Ferien!$A$7:$A$26,"&lt;&gt;",Ferien!$B$7:$B$26,"&lt;="&amp;A107,Ferien!$C$7:$C$26,"&gt;="&amp;A107),"")</x:f>
        <x:v>1</x:v>
      </x:c>
      <x:c r="F107" s="16"/>
      <x:c r="G107" s="16" t="n">
        <x:v>2025</x:v>
      </x:c>
      <x:c r="H107" s="21" t="str">
        <x:f>IF(COUNTIF(Ferien!$H$7:$H$26,"Erfasst")=COUNTA(Ferien!$A$7:$A$26),"Geprüfte Termine","Ferien prüfen")</x:f>
        <x:v>Geprüfte Termine</x:v>
      </x:c>
    </x:row>
    <x:row r="108" ht="28" customHeight="1">
      <x:c r="A108" s="26" t="n">
        <x:f>DATE(2025,1,1)+101</x:f>
        <x:v>45759</x:v>
      </x:c>
      <x:c r="B108" s="21" t="n">
        <x:f>WEEKDAY(A108,2)</x:f>
        <x:v>6</x:v>
      </x:c>
      <x:c r="C108" s="21" t="n">
        <x:f>MONTH(A108)</x:f>
        <x:v>4</x:v>
      </x:c>
      <x:c r="D108" s="21" t="n">
        <x:f>IF(ISNUMBER(E108),IF(E108&gt;0,1,0),"")</x:f>
        <x:v>1</x:v>
      </x:c>
      <x:c r="E108" s="21" t="n">
        <x:f>IF(COUNTIF(Ferien!$H$7:$H$26,"Erfasst")=COUNTA(Ferien!$A$7:$A$26),COUNTIFS(Ferien!$A$7:$A$26,"&lt;&gt;",Ferien!$B$7:$B$26,"&lt;="&amp;A108,Ferien!$C$7:$C$26,"&gt;="&amp;A108),"")</x:f>
        <x:v>1</x:v>
      </x:c>
      <x:c r="F108" s="16"/>
      <x:c r="G108" s="16" t="n">
        <x:v>2025</x:v>
      </x:c>
      <x:c r="H108" s="21" t="str">
        <x:f>IF(COUNTIF(Ferien!$H$7:$H$26,"Erfasst")=COUNTA(Ferien!$A$7:$A$26),"Geprüfte Termine","Ferien prüfen")</x:f>
        <x:v>Geprüfte Termine</x:v>
      </x:c>
    </x:row>
    <x:row r="109" ht="28" customHeight="1">
      <x:c r="A109" s="26" t="n">
        <x:f>DATE(2025,1,1)+102</x:f>
        <x:v>45760</x:v>
      </x:c>
      <x:c r="B109" s="21" t="n">
        <x:f>WEEKDAY(A109,2)</x:f>
        <x:v>7</x:v>
      </x:c>
      <x:c r="C109" s="21" t="n">
        <x:f>MONTH(A109)</x:f>
        <x:v>4</x:v>
      </x:c>
      <x:c r="D109" s="21" t="n">
        <x:f>IF(ISNUMBER(E109),IF(E109&gt;0,1,0),"")</x:f>
        <x:v>1</x:v>
      </x:c>
      <x:c r="E109" s="21" t="n">
        <x:f>IF(COUNTIF(Ferien!$H$7:$H$26,"Erfasst")=COUNTA(Ferien!$A$7:$A$26),COUNTIFS(Ferien!$A$7:$A$26,"&lt;&gt;",Ferien!$B$7:$B$26,"&lt;="&amp;A109,Ferien!$C$7:$C$26,"&gt;="&amp;A109),"")</x:f>
        <x:v>1</x:v>
      </x:c>
      <x:c r="F109" s="16"/>
      <x:c r="G109" s="16" t="n">
        <x:v>2025</x:v>
      </x:c>
      <x:c r="H109" s="21" t="str">
        <x:f>IF(COUNTIF(Ferien!$H$7:$H$26,"Erfasst")=COUNTA(Ferien!$A$7:$A$26),"Geprüfte Termine","Ferien prüfen")</x:f>
        <x:v>Geprüfte Termine</x:v>
      </x:c>
    </x:row>
    <x:row r="110" ht="28" customHeight="1">
      <x:c r="A110" s="26" t="n">
        <x:f>DATE(2025,1,1)+103</x:f>
        <x:v>45761</x:v>
      </x:c>
      <x:c r="B110" s="21" t="n">
        <x:f>WEEKDAY(A110,2)</x:f>
        <x:v>1</x:v>
      </x:c>
      <x:c r="C110" s="21" t="n">
        <x:f>MONTH(A110)</x:f>
        <x:v>4</x:v>
      </x:c>
      <x:c r="D110" s="21" t="n">
        <x:f>IF(ISNUMBER(E110),IF(E110&gt;0,1,0),"")</x:f>
        <x:v>1</x:v>
      </x:c>
      <x:c r="E110" s="21" t="n">
        <x:f>IF(COUNTIF(Ferien!$H$7:$H$26,"Erfasst")=COUNTA(Ferien!$A$7:$A$26),COUNTIFS(Ferien!$A$7:$A$26,"&lt;&gt;",Ferien!$B$7:$B$26,"&lt;="&amp;A110,Ferien!$C$7:$C$26,"&gt;="&amp;A110),"")</x:f>
        <x:v>1</x:v>
      </x:c>
      <x:c r="F110" s="16"/>
      <x:c r="G110" s="16" t="n">
        <x:v>2025</x:v>
      </x:c>
      <x:c r="H110" s="21" t="str">
        <x:f>IF(COUNTIF(Ferien!$H$7:$H$26,"Erfasst")=COUNTA(Ferien!$A$7:$A$26),"Geprüfte Termine","Ferien prüfen")</x:f>
        <x:v>Geprüfte Termine</x:v>
      </x:c>
    </x:row>
    <x:row r="111" ht="28" customHeight="1">
      <x:c r="A111" s="26" t="n">
        <x:f>DATE(2025,1,1)+104</x:f>
        <x:v>45762</x:v>
      </x:c>
      <x:c r="B111" s="21" t="n">
        <x:f>WEEKDAY(A111,2)</x:f>
        <x:v>2</x:v>
      </x:c>
      <x:c r="C111" s="21" t="n">
        <x:f>MONTH(A111)</x:f>
        <x:v>4</x:v>
      </x:c>
      <x:c r="D111" s="21" t="n">
        <x:f>IF(ISNUMBER(E111),IF(E111&gt;0,1,0),"")</x:f>
        <x:v>1</x:v>
      </x:c>
      <x:c r="E111" s="21" t="n">
        <x:f>IF(COUNTIF(Ferien!$H$7:$H$26,"Erfasst")=COUNTA(Ferien!$A$7:$A$26),COUNTIFS(Ferien!$A$7:$A$26,"&lt;&gt;",Ferien!$B$7:$B$26,"&lt;="&amp;A111,Ferien!$C$7:$C$26,"&gt;="&amp;A111),"")</x:f>
        <x:v>1</x:v>
      </x:c>
      <x:c r="F111" s="16"/>
      <x:c r="G111" s="16" t="n">
        <x:v>2025</x:v>
      </x:c>
      <x:c r="H111" s="21" t="str">
        <x:f>IF(COUNTIF(Ferien!$H$7:$H$26,"Erfasst")=COUNTA(Ferien!$A$7:$A$26),"Geprüfte Termine","Ferien prüfen")</x:f>
        <x:v>Geprüfte Termine</x:v>
      </x:c>
    </x:row>
    <x:row r="112" ht="28" customHeight="1">
      <x:c r="A112" s="26" t="n">
        <x:f>DATE(2025,1,1)+105</x:f>
        <x:v>45763</x:v>
      </x:c>
      <x:c r="B112" s="21" t="n">
        <x:f>WEEKDAY(A112,2)</x:f>
        <x:v>3</x:v>
      </x:c>
      <x:c r="C112" s="21" t="n">
        <x:f>MONTH(A112)</x:f>
        <x:v>4</x:v>
      </x:c>
      <x:c r="D112" s="21" t="n">
        <x:f>IF(ISNUMBER(E112),IF(E112&gt;0,1,0),"")</x:f>
        <x:v>1</x:v>
      </x:c>
      <x:c r="E112" s="21" t="n">
        <x:f>IF(COUNTIF(Ferien!$H$7:$H$26,"Erfasst")=COUNTA(Ferien!$A$7:$A$26),COUNTIFS(Ferien!$A$7:$A$26,"&lt;&gt;",Ferien!$B$7:$B$26,"&lt;="&amp;A112,Ferien!$C$7:$C$26,"&gt;="&amp;A112),"")</x:f>
        <x:v>1</x:v>
      </x:c>
      <x:c r="F112" s="16"/>
      <x:c r="G112" s="16" t="n">
        <x:v>2025</x:v>
      </x:c>
      <x:c r="H112" s="21" t="str">
        <x:f>IF(COUNTIF(Ferien!$H$7:$H$26,"Erfasst")=COUNTA(Ferien!$A$7:$A$26),"Geprüfte Termine","Ferien prüfen")</x:f>
        <x:v>Geprüfte Termine</x:v>
      </x:c>
    </x:row>
    <x:row r="113" ht="28" customHeight="1">
      <x:c r="A113" s="26" t="n">
        <x:f>DATE(2025,1,1)+106</x:f>
        <x:v>45764</x:v>
      </x:c>
      <x:c r="B113" s="21" t="n">
        <x:f>WEEKDAY(A113,2)</x:f>
        <x:v>4</x:v>
      </x:c>
      <x:c r="C113" s="21" t="n">
        <x:f>MONTH(A113)</x:f>
        <x:v>4</x:v>
      </x:c>
      <x:c r="D113" s="21" t="n">
        <x:f>IF(ISNUMBER(E113),IF(E113&gt;0,1,0),"")</x:f>
        <x:v>1</x:v>
      </x:c>
      <x:c r="E113" s="21" t="n">
        <x:f>IF(COUNTIF(Ferien!$H$7:$H$26,"Erfasst")=COUNTA(Ferien!$A$7:$A$26),COUNTIFS(Ferien!$A$7:$A$26,"&lt;&gt;",Ferien!$B$7:$B$26,"&lt;="&amp;A113,Ferien!$C$7:$C$26,"&gt;="&amp;A113),"")</x:f>
        <x:v>1</x:v>
      </x:c>
      <x:c r="F113" s="16"/>
      <x:c r="G113" s="16" t="n">
        <x:v>2025</x:v>
      </x:c>
      <x:c r="H113" s="21" t="str">
        <x:f>IF(COUNTIF(Ferien!$H$7:$H$26,"Erfasst")=COUNTA(Ferien!$A$7:$A$26),"Geprüfte Termine","Ferien prüfen")</x:f>
        <x:v>Geprüfte Termine</x:v>
      </x:c>
    </x:row>
    <x:row r="114" ht="28" customHeight="1">
      <x:c r="A114" s="26" t="n">
        <x:f>DATE(2025,1,1)+107</x:f>
        <x:v>45765</x:v>
      </x:c>
      <x:c r="B114" s="21" t="n">
        <x:f>WEEKDAY(A114,2)</x:f>
        <x:v>5</x:v>
      </x:c>
      <x:c r="C114" s="21" t="n">
        <x:f>MONTH(A114)</x:f>
        <x:v>4</x:v>
      </x:c>
      <x:c r="D114" s="21" t="n">
        <x:f>IF(ISNUMBER(E114),IF(E114&gt;0,1,0),"")</x:f>
        <x:v>1</x:v>
      </x:c>
      <x:c r="E114" s="21" t="n">
        <x:f>IF(COUNTIF(Ferien!$H$7:$H$26,"Erfasst")=COUNTA(Ferien!$A$7:$A$26),COUNTIFS(Ferien!$A$7:$A$26,"&lt;&gt;",Ferien!$B$7:$B$26,"&lt;="&amp;A114,Ferien!$C$7:$C$26,"&gt;="&amp;A114),"")</x:f>
        <x:v>1</x:v>
      </x:c>
      <x:c r="F114" s="16"/>
      <x:c r="G114" s="16" t="n">
        <x:v>2025</x:v>
      </x:c>
      <x:c r="H114" s="21" t="str">
        <x:f>IF(COUNTIF(Ferien!$H$7:$H$26,"Erfasst")=COUNTA(Ferien!$A$7:$A$26),"Geprüfte Termine","Ferien prüfen")</x:f>
        <x:v>Geprüfte Termine</x:v>
      </x:c>
    </x:row>
    <x:row r="115" ht="28" customHeight="1">
      <x:c r="A115" s="26" t="n">
        <x:f>DATE(2025,1,1)+108</x:f>
        <x:v>45766</x:v>
      </x:c>
      <x:c r="B115" s="21" t="n">
        <x:f>WEEKDAY(A115,2)</x:f>
        <x:v>6</x:v>
      </x:c>
      <x:c r="C115" s="21" t="n">
        <x:f>MONTH(A115)</x:f>
        <x:v>4</x:v>
      </x:c>
      <x:c r="D115" s="21" t="n">
        <x:f>IF(ISNUMBER(E115),IF(E115&gt;0,1,0),"")</x:f>
        <x:v>1</x:v>
      </x:c>
      <x:c r="E115" s="21" t="n">
        <x:f>IF(COUNTIF(Ferien!$H$7:$H$26,"Erfasst")=COUNTA(Ferien!$A$7:$A$26),COUNTIFS(Ferien!$A$7:$A$26,"&lt;&gt;",Ferien!$B$7:$B$26,"&lt;="&amp;A115,Ferien!$C$7:$C$26,"&gt;="&amp;A115),"")</x:f>
        <x:v>1</x:v>
      </x:c>
      <x:c r="F115" s="16"/>
      <x:c r="G115" s="16" t="n">
        <x:v>2025</x:v>
      </x:c>
      <x:c r="H115" s="21" t="str">
        <x:f>IF(COUNTIF(Ferien!$H$7:$H$26,"Erfasst")=COUNTA(Ferien!$A$7:$A$26),"Geprüfte Termine","Ferien prüfen")</x:f>
        <x:v>Geprüfte Termine</x:v>
      </x:c>
    </x:row>
    <x:row r="116" ht="28" customHeight="1">
      <x:c r="A116" s="26" t="n">
        <x:f>DATE(2025,1,1)+109</x:f>
        <x:v>45767</x:v>
      </x:c>
      <x:c r="B116" s="21" t="n">
        <x:f>WEEKDAY(A116,2)</x:f>
        <x:v>7</x:v>
      </x:c>
      <x:c r="C116" s="21" t="n">
        <x:f>MONTH(A116)</x:f>
        <x:v>4</x:v>
      </x:c>
      <x:c r="D116" s="21" t="n">
        <x:f>IF(ISNUMBER(E116),IF(E116&gt;0,1,0),"")</x:f>
        <x:v>1</x:v>
      </x:c>
      <x:c r="E116" s="21" t="n">
        <x:f>IF(COUNTIF(Ferien!$H$7:$H$26,"Erfasst")=COUNTA(Ferien!$A$7:$A$26),COUNTIFS(Ferien!$A$7:$A$26,"&lt;&gt;",Ferien!$B$7:$B$26,"&lt;="&amp;A116,Ferien!$C$7:$C$26,"&gt;="&amp;A116),"")</x:f>
        <x:v>1</x:v>
      </x:c>
      <x:c r="F116" s="16"/>
      <x:c r="G116" s="16" t="n">
        <x:v>2025</x:v>
      </x:c>
      <x:c r="H116" s="21" t="str">
        <x:f>IF(COUNTIF(Ferien!$H$7:$H$26,"Erfasst")=COUNTA(Ferien!$A$7:$A$26),"Geprüfte Termine","Ferien prüfen")</x:f>
        <x:v>Geprüfte Termine</x:v>
      </x:c>
    </x:row>
    <x:row r="117" ht="28" customHeight="1">
      <x:c r="A117" s="26" t="n">
        <x:f>DATE(2025,1,1)+110</x:f>
        <x:v>45768</x:v>
      </x:c>
      <x:c r="B117" s="21" t="n">
        <x:f>WEEKDAY(A117,2)</x:f>
        <x:v>1</x:v>
      </x:c>
      <x:c r="C117" s="21" t="n">
        <x:f>MONTH(A117)</x:f>
        <x:v>4</x:v>
      </x:c>
      <x:c r="D117" s="21" t="n">
        <x:f>IF(ISNUMBER(E117),IF(E117&gt;0,1,0),"")</x:f>
        <x:v>1</x:v>
      </x:c>
      <x:c r="E117" s="21" t="n">
        <x:f>IF(COUNTIF(Ferien!$H$7:$H$26,"Erfasst")=COUNTA(Ferien!$A$7:$A$26),COUNTIFS(Ferien!$A$7:$A$26,"&lt;&gt;",Ferien!$B$7:$B$26,"&lt;="&amp;A117,Ferien!$C$7:$C$26,"&gt;="&amp;A117),"")</x:f>
        <x:v>1</x:v>
      </x:c>
      <x:c r="F117" s="16"/>
      <x:c r="G117" s="16" t="n">
        <x:v>2025</x:v>
      </x:c>
      <x:c r="H117" s="21" t="str">
        <x:f>IF(COUNTIF(Ferien!$H$7:$H$26,"Erfasst")=COUNTA(Ferien!$A$7:$A$26),"Geprüfte Termine","Ferien prüfen")</x:f>
        <x:v>Geprüfte Termine</x:v>
      </x:c>
    </x:row>
    <x:row r="118" ht="28" customHeight="1">
      <x:c r="A118" s="26" t="n">
        <x:f>DATE(2025,1,1)+111</x:f>
        <x:v>45769</x:v>
      </x:c>
      <x:c r="B118" s="21" t="n">
        <x:f>WEEKDAY(A118,2)</x:f>
        <x:v>2</x:v>
      </x:c>
      <x:c r="C118" s="21" t="n">
        <x:f>MONTH(A118)</x:f>
        <x:v>4</x:v>
      </x:c>
      <x:c r="D118" s="21" t="n">
        <x:f>IF(ISNUMBER(E118),IF(E118&gt;0,1,0),"")</x:f>
        <x:v>0</x:v>
      </x:c>
      <x:c r="E118" s="21" t="n">
        <x:f>IF(COUNTIF(Ferien!$H$7:$H$26,"Erfasst")=COUNTA(Ferien!$A$7:$A$26),COUNTIFS(Ferien!$A$7:$A$26,"&lt;&gt;",Ferien!$B$7:$B$26,"&lt;="&amp;A118,Ferien!$C$7:$C$26,"&gt;="&amp;A118),"")</x:f>
        <x:v>0</x:v>
      </x:c>
      <x:c r="F118" s="16"/>
      <x:c r="G118" s="16" t="n">
        <x:v>2025</x:v>
      </x:c>
      <x:c r="H118" s="21" t="str">
        <x:f>IF(COUNTIF(Ferien!$H$7:$H$26,"Erfasst")=COUNTA(Ferien!$A$7:$A$26),"Geprüfte Termine","Ferien prüfen")</x:f>
        <x:v>Geprüfte Termine</x:v>
      </x:c>
    </x:row>
    <x:row r="119" ht="28" customHeight="1">
      <x:c r="A119" s="26" t="n">
        <x:f>DATE(2025,1,1)+112</x:f>
        <x:v>45770</x:v>
      </x:c>
      <x:c r="B119" s="21" t="n">
        <x:f>WEEKDAY(A119,2)</x:f>
        <x:v>3</x:v>
      </x:c>
      <x:c r="C119" s="21" t="n">
        <x:f>MONTH(A119)</x:f>
        <x:v>4</x:v>
      </x:c>
      <x:c r="D119" s="21" t="n">
        <x:f>IF(ISNUMBER(E119),IF(E119&gt;0,1,0),"")</x:f>
        <x:v>0</x:v>
      </x:c>
      <x:c r="E119" s="21" t="n">
        <x:f>IF(COUNTIF(Ferien!$H$7:$H$26,"Erfasst")=COUNTA(Ferien!$A$7:$A$26),COUNTIFS(Ferien!$A$7:$A$26,"&lt;&gt;",Ferien!$B$7:$B$26,"&lt;="&amp;A119,Ferien!$C$7:$C$26,"&gt;="&amp;A119),"")</x:f>
        <x:v>0</x:v>
      </x:c>
      <x:c r="F119" s="16"/>
      <x:c r="G119" s="16" t="n">
        <x:v>2025</x:v>
      </x:c>
      <x:c r="H119" s="21" t="str">
        <x:f>IF(COUNTIF(Ferien!$H$7:$H$26,"Erfasst")=COUNTA(Ferien!$A$7:$A$26),"Geprüfte Termine","Ferien prüfen")</x:f>
        <x:v>Geprüfte Termine</x:v>
      </x:c>
    </x:row>
    <x:row r="120" ht="28" customHeight="1">
      <x:c r="A120" s="26" t="n">
        <x:f>DATE(2025,1,1)+113</x:f>
        <x:v>45771</x:v>
      </x:c>
      <x:c r="B120" s="21" t="n">
        <x:f>WEEKDAY(A120,2)</x:f>
        <x:v>4</x:v>
      </x:c>
      <x:c r="C120" s="21" t="n">
        <x:f>MONTH(A120)</x:f>
        <x:v>4</x:v>
      </x:c>
      <x:c r="D120" s="21" t="n">
        <x:f>IF(ISNUMBER(E120),IF(E120&gt;0,1,0),"")</x:f>
        <x:v>0</x:v>
      </x:c>
      <x:c r="E120" s="21" t="n">
        <x:f>IF(COUNTIF(Ferien!$H$7:$H$26,"Erfasst")=COUNTA(Ferien!$A$7:$A$26),COUNTIFS(Ferien!$A$7:$A$26,"&lt;&gt;",Ferien!$B$7:$B$26,"&lt;="&amp;A120,Ferien!$C$7:$C$26,"&gt;="&amp;A120),"")</x:f>
        <x:v>0</x:v>
      </x:c>
      <x:c r="F120" s="16"/>
      <x:c r="G120" s="16" t="n">
        <x:v>2025</x:v>
      </x:c>
      <x:c r="H120" s="21" t="str">
        <x:f>IF(COUNTIF(Ferien!$H$7:$H$26,"Erfasst")=COUNTA(Ferien!$A$7:$A$26),"Geprüfte Termine","Ferien prüfen")</x:f>
        <x:v>Geprüfte Termine</x:v>
      </x:c>
    </x:row>
    <x:row r="121" ht="28" customHeight="1">
      <x:c r="A121" s="26" t="n">
        <x:f>DATE(2025,1,1)+114</x:f>
        <x:v>45772</x:v>
      </x:c>
      <x:c r="B121" s="21" t="n">
        <x:f>WEEKDAY(A121,2)</x:f>
        <x:v>5</x:v>
      </x:c>
      <x:c r="C121" s="21" t="n">
        <x:f>MONTH(A121)</x:f>
        <x:v>4</x:v>
      </x:c>
      <x:c r="D121" s="21" t="n">
        <x:f>IF(ISNUMBER(E121),IF(E121&gt;0,1,0),"")</x:f>
        <x:v>0</x:v>
      </x:c>
      <x:c r="E121" s="21" t="n">
        <x:f>IF(COUNTIF(Ferien!$H$7:$H$26,"Erfasst")=COUNTA(Ferien!$A$7:$A$26),COUNTIFS(Ferien!$A$7:$A$26,"&lt;&gt;",Ferien!$B$7:$B$26,"&lt;="&amp;A121,Ferien!$C$7:$C$26,"&gt;="&amp;A121),"")</x:f>
        <x:v>0</x:v>
      </x:c>
      <x:c r="F121" s="16"/>
      <x:c r="G121" s="16" t="n">
        <x:v>2025</x:v>
      </x:c>
      <x:c r="H121" s="21" t="str">
        <x:f>IF(COUNTIF(Ferien!$H$7:$H$26,"Erfasst")=COUNTA(Ferien!$A$7:$A$26),"Geprüfte Termine","Ferien prüfen")</x:f>
        <x:v>Geprüfte Termine</x:v>
      </x:c>
    </x:row>
    <x:row r="122" ht="28" customHeight="1">
      <x:c r="A122" s="26" t="n">
        <x:f>DATE(2025,1,1)+115</x:f>
        <x:v>45773</x:v>
      </x:c>
      <x:c r="B122" s="21" t="n">
        <x:f>WEEKDAY(A122,2)</x:f>
        <x:v>6</x:v>
      </x:c>
      <x:c r="C122" s="21" t="n">
        <x:f>MONTH(A122)</x:f>
        <x:v>4</x:v>
      </x:c>
      <x:c r="D122" s="21" t="n">
        <x:f>IF(ISNUMBER(E122),IF(E122&gt;0,1,0),"")</x:f>
        <x:v>0</x:v>
      </x:c>
      <x:c r="E122" s="21" t="n">
        <x:f>IF(COUNTIF(Ferien!$H$7:$H$26,"Erfasst")=COUNTA(Ferien!$A$7:$A$26),COUNTIFS(Ferien!$A$7:$A$26,"&lt;&gt;",Ferien!$B$7:$B$26,"&lt;="&amp;A122,Ferien!$C$7:$C$26,"&gt;="&amp;A122),"")</x:f>
        <x:v>0</x:v>
      </x:c>
      <x:c r="F122" s="16"/>
      <x:c r="G122" s="16" t="n">
        <x:v>2025</x:v>
      </x:c>
      <x:c r="H122" s="21" t="str">
        <x:f>IF(COUNTIF(Ferien!$H$7:$H$26,"Erfasst")=COUNTA(Ferien!$A$7:$A$26),"Geprüfte Termine","Ferien prüfen")</x:f>
        <x:v>Geprüfte Termine</x:v>
      </x:c>
    </x:row>
    <x:row r="123" ht="28" customHeight="1">
      <x:c r="A123" s="26" t="n">
        <x:f>DATE(2025,1,1)+116</x:f>
        <x:v>45774</x:v>
      </x:c>
      <x:c r="B123" s="21" t="n">
        <x:f>WEEKDAY(A123,2)</x:f>
        <x:v>7</x:v>
      </x:c>
      <x:c r="C123" s="21" t="n">
        <x:f>MONTH(A123)</x:f>
        <x:v>4</x:v>
      </x:c>
      <x:c r="D123" s="21" t="n">
        <x:f>IF(ISNUMBER(E123),IF(E123&gt;0,1,0),"")</x:f>
        <x:v>0</x:v>
      </x:c>
      <x:c r="E123" s="21" t="n">
        <x:f>IF(COUNTIF(Ferien!$H$7:$H$26,"Erfasst")=COUNTA(Ferien!$A$7:$A$26),COUNTIFS(Ferien!$A$7:$A$26,"&lt;&gt;",Ferien!$B$7:$B$26,"&lt;="&amp;A123,Ferien!$C$7:$C$26,"&gt;="&amp;A123),"")</x:f>
        <x:v>0</x:v>
      </x:c>
      <x:c r="F123" s="16"/>
      <x:c r="G123" s="16" t="n">
        <x:v>2025</x:v>
      </x:c>
      <x:c r="H123" s="21" t="str">
        <x:f>IF(COUNTIF(Ferien!$H$7:$H$26,"Erfasst")=COUNTA(Ferien!$A$7:$A$26),"Geprüfte Termine","Ferien prüfen")</x:f>
        <x:v>Geprüfte Termine</x:v>
      </x:c>
    </x:row>
    <x:row r="124" ht="28" customHeight="1">
      <x:c r="A124" s="26" t="n">
        <x:f>DATE(2025,1,1)+117</x:f>
        <x:v>45775</x:v>
      </x:c>
      <x:c r="B124" s="21" t="n">
        <x:f>WEEKDAY(A124,2)</x:f>
        <x:v>1</x:v>
      </x:c>
      <x:c r="C124" s="21" t="n">
        <x:f>MONTH(A124)</x:f>
        <x:v>4</x:v>
      </x:c>
      <x:c r="D124" s="21" t="n">
        <x:f>IF(ISNUMBER(E124),IF(E124&gt;0,1,0),"")</x:f>
        <x:v>0</x:v>
      </x:c>
      <x:c r="E124" s="21" t="n">
        <x:f>IF(COUNTIF(Ferien!$H$7:$H$26,"Erfasst")=COUNTA(Ferien!$A$7:$A$26),COUNTIFS(Ferien!$A$7:$A$26,"&lt;&gt;",Ferien!$B$7:$B$26,"&lt;="&amp;A124,Ferien!$C$7:$C$26,"&gt;="&amp;A124),"")</x:f>
        <x:v>0</x:v>
      </x:c>
      <x:c r="F124" s="16"/>
      <x:c r="G124" s="16" t="n">
        <x:v>2025</x:v>
      </x:c>
      <x:c r="H124" s="21" t="str">
        <x:f>IF(COUNTIF(Ferien!$H$7:$H$26,"Erfasst")=COUNTA(Ferien!$A$7:$A$26),"Geprüfte Termine","Ferien prüfen")</x:f>
        <x:v>Geprüfte Termine</x:v>
      </x:c>
    </x:row>
    <x:row r="125" ht="28" customHeight="1">
      <x:c r="A125" s="26" t="n">
        <x:f>DATE(2025,1,1)+118</x:f>
        <x:v>45776</x:v>
      </x:c>
      <x:c r="B125" s="21" t="n">
        <x:f>WEEKDAY(A125,2)</x:f>
        <x:v>2</x:v>
      </x:c>
      <x:c r="C125" s="21" t="n">
        <x:f>MONTH(A125)</x:f>
        <x:v>4</x:v>
      </x:c>
      <x:c r="D125" s="21" t="n">
        <x:f>IF(ISNUMBER(E125),IF(E125&gt;0,1,0),"")</x:f>
        <x:v>0</x:v>
      </x:c>
      <x:c r="E125" s="21" t="n">
        <x:f>IF(COUNTIF(Ferien!$H$7:$H$26,"Erfasst")=COUNTA(Ferien!$A$7:$A$26),COUNTIFS(Ferien!$A$7:$A$26,"&lt;&gt;",Ferien!$B$7:$B$26,"&lt;="&amp;A125,Ferien!$C$7:$C$26,"&gt;="&amp;A125),"")</x:f>
        <x:v>0</x:v>
      </x:c>
      <x:c r="F125" s="16"/>
      <x:c r="G125" s="16" t="n">
        <x:v>2025</x:v>
      </x:c>
      <x:c r="H125" s="21" t="str">
        <x:f>IF(COUNTIF(Ferien!$H$7:$H$26,"Erfasst")=COUNTA(Ferien!$A$7:$A$26),"Geprüfte Termine","Ferien prüfen")</x:f>
        <x:v>Geprüfte Termine</x:v>
      </x:c>
    </x:row>
    <x:row r="126" ht="28" customHeight="1">
      <x:c r="A126" s="26" t="n">
        <x:f>DATE(2025,1,1)+119</x:f>
        <x:v>45777</x:v>
      </x:c>
      <x:c r="B126" s="21" t="n">
        <x:f>WEEKDAY(A126,2)</x:f>
        <x:v>3</x:v>
      </x:c>
      <x:c r="C126" s="21" t="n">
        <x:f>MONTH(A126)</x:f>
        <x:v>4</x:v>
      </x:c>
      <x:c r="D126" s="21" t="n">
        <x:f>IF(ISNUMBER(E126),IF(E126&gt;0,1,0),"")</x:f>
        <x:v>0</x:v>
      </x:c>
      <x:c r="E126" s="21" t="n">
        <x:f>IF(COUNTIF(Ferien!$H$7:$H$26,"Erfasst")=COUNTA(Ferien!$A$7:$A$26),COUNTIFS(Ferien!$A$7:$A$26,"&lt;&gt;",Ferien!$B$7:$B$26,"&lt;="&amp;A126,Ferien!$C$7:$C$26,"&gt;="&amp;A126),"")</x:f>
        <x:v>0</x:v>
      </x:c>
      <x:c r="F126" s="16"/>
      <x:c r="G126" s="16" t="n">
        <x:v>2025</x:v>
      </x:c>
      <x:c r="H126" s="21" t="str">
        <x:f>IF(COUNTIF(Ferien!$H$7:$H$26,"Erfasst")=COUNTA(Ferien!$A$7:$A$26),"Geprüfte Termine","Ferien prüfen")</x:f>
        <x:v>Geprüfte Termine</x:v>
      </x:c>
    </x:row>
    <x:row r="127" ht="28" customHeight="1">
      <x:c r="A127" s="26" t="n">
        <x:f>DATE(2025,1,1)+120</x:f>
        <x:v>45778</x:v>
      </x:c>
      <x:c r="B127" s="21" t="n">
        <x:f>WEEKDAY(A127,2)</x:f>
        <x:v>4</x:v>
      </x:c>
      <x:c r="C127" s="21" t="n">
        <x:f>MONTH(A127)</x:f>
        <x:v>5</x:v>
      </x:c>
      <x:c r="D127" s="21" t="n">
        <x:f>IF(ISNUMBER(E127),IF(E127&gt;0,1,0),"")</x:f>
        <x:v>0</x:v>
      </x:c>
      <x:c r="E127" s="21" t="n">
        <x:f>IF(COUNTIF(Ferien!$H$7:$H$26,"Erfasst")=COUNTA(Ferien!$A$7:$A$26),COUNTIFS(Ferien!$A$7:$A$26,"&lt;&gt;",Ferien!$B$7:$B$26,"&lt;="&amp;A127,Ferien!$C$7:$C$26,"&gt;="&amp;A127),"")</x:f>
        <x:v>0</x:v>
      </x:c>
      <x:c r="F127" s="16"/>
      <x:c r="G127" s="16" t="n">
        <x:v>2025</x:v>
      </x:c>
      <x:c r="H127" s="21" t="str">
        <x:f>IF(COUNTIF(Ferien!$H$7:$H$26,"Erfasst")=COUNTA(Ferien!$A$7:$A$26),"Geprüfte Termine","Ferien prüfen")</x:f>
        <x:v>Geprüfte Termine</x:v>
      </x:c>
    </x:row>
    <x:row r="128" ht="28" customHeight="1">
      <x:c r="A128" s="26" t="n">
        <x:f>DATE(2025,1,1)+121</x:f>
        <x:v>45779</x:v>
      </x:c>
      <x:c r="B128" s="21" t="n">
        <x:f>WEEKDAY(A128,2)</x:f>
        <x:v>5</x:v>
      </x:c>
      <x:c r="C128" s="21" t="n">
        <x:f>MONTH(A128)</x:f>
        <x:v>5</x:v>
      </x:c>
      <x:c r="D128" s="21" t="n">
        <x:f>IF(ISNUMBER(E128),IF(E128&gt;0,1,0),"")</x:f>
        <x:v>0</x:v>
      </x:c>
      <x:c r="E128" s="21" t="n">
        <x:f>IF(COUNTIF(Ferien!$H$7:$H$26,"Erfasst")=COUNTA(Ferien!$A$7:$A$26),COUNTIFS(Ferien!$A$7:$A$26,"&lt;&gt;",Ferien!$B$7:$B$26,"&lt;="&amp;A128,Ferien!$C$7:$C$26,"&gt;="&amp;A128),"")</x:f>
        <x:v>0</x:v>
      </x:c>
      <x:c r="F128" s="16"/>
      <x:c r="G128" s="16" t="n">
        <x:v>2025</x:v>
      </x:c>
      <x:c r="H128" s="21" t="str">
        <x:f>IF(COUNTIF(Ferien!$H$7:$H$26,"Erfasst")=COUNTA(Ferien!$A$7:$A$26),"Geprüfte Termine","Ferien prüfen")</x:f>
        <x:v>Geprüfte Termine</x:v>
      </x:c>
    </x:row>
    <x:row r="129" ht="28" customHeight="1">
      <x:c r="A129" s="26" t="n">
        <x:f>DATE(2025,1,1)+122</x:f>
        <x:v>45780</x:v>
      </x:c>
      <x:c r="B129" s="21" t="n">
        <x:f>WEEKDAY(A129,2)</x:f>
        <x:v>6</x:v>
      </x:c>
      <x:c r="C129" s="21" t="n">
        <x:f>MONTH(A129)</x:f>
        <x:v>5</x:v>
      </x:c>
      <x:c r="D129" s="21" t="n">
        <x:f>IF(ISNUMBER(E129),IF(E129&gt;0,1,0),"")</x:f>
        <x:v>0</x:v>
      </x:c>
      <x:c r="E129" s="21" t="n">
        <x:f>IF(COUNTIF(Ferien!$H$7:$H$26,"Erfasst")=COUNTA(Ferien!$A$7:$A$26),COUNTIFS(Ferien!$A$7:$A$26,"&lt;&gt;",Ferien!$B$7:$B$26,"&lt;="&amp;A129,Ferien!$C$7:$C$26,"&gt;="&amp;A129),"")</x:f>
        <x:v>0</x:v>
      </x:c>
      <x:c r="F129" s="16"/>
      <x:c r="G129" s="16" t="n">
        <x:v>2025</x:v>
      </x:c>
      <x:c r="H129" s="21" t="str">
        <x:f>IF(COUNTIF(Ferien!$H$7:$H$26,"Erfasst")=COUNTA(Ferien!$A$7:$A$26),"Geprüfte Termine","Ferien prüfen")</x:f>
        <x:v>Geprüfte Termine</x:v>
      </x:c>
    </x:row>
    <x:row r="130" ht="28" customHeight="1">
      <x:c r="A130" s="26" t="n">
        <x:f>DATE(2025,1,1)+123</x:f>
        <x:v>45781</x:v>
      </x:c>
      <x:c r="B130" s="21" t="n">
        <x:f>WEEKDAY(A130,2)</x:f>
        <x:v>7</x:v>
      </x:c>
      <x:c r="C130" s="21" t="n">
        <x:f>MONTH(A130)</x:f>
        <x:v>5</x:v>
      </x:c>
      <x:c r="D130" s="21" t="n">
        <x:f>IF(ISNUMBER(E130),IF(E130&gt;0,1,0),"")</x:f>
        <x:v>0</x:v>
      </x:c>
      <x:c r="E130" s="21" t="n">
        <x:f>IF(COUNTIF(Ferien!$H$7:$H$26,"Erfasst")=COUNTA(Ferien!$A$7:$A$26),COUNTIFS(Ferien!$A$7:$A$26,"&lt;&gt;",Ferien!$B$7:$B$26,"&lt;="&amp;A130,Ferien!$C$7:$C$26,"&gt;="&amp;A130),"")</x:f>
        <x:v>0</x:v>
      </x:c>
      <x:c r="F130" s="16"/>
      <x:c r="G130" s="16" t="n">
        <x:v>2025</x:v>
      </x:c>
      <x:c r="H130" s="21" t="str">
        <x:f>IF(COUNTIF(Ferien!$H$7:$H$26,"Erfasst")=COUNTA(Ferien!$A$7:$A$26),"Geprüfte Termine","Ferien prüfen")</x:f>
        <x:v>Geprüfte Termine</x:v>
      </x:c>
    </x:row>
    <x:row r="131" ht="28" customHeight="1">
      <x:c r="A131" s="26" t="n">
        <x:f>DATE(2025,1,1)+124</x:f>
        <x:v>45782</x:v>
      </x:c>
      <x:c r="B131" s="21" t="n">
        <x:f>WEEKDAY(A131,2)</x:f>
        <x:v>1</x:v>
      </x:c>
      <x:c r="C131" s="21" t="n">
        <x:f>MONTH(A131)</x:f>
        <x:v>5</x:v>
      </x:c>
      <x:c r="D131" s="21" t="n">
        <x:f>IF(ISNUMBER(E131),IF(E131&gt;0,1,0),"")</x:f>
        <x:v>0</x:v>
      </x:c>
      <x:c r="E131" s="21" t="n">
        <x:f>IF(COUNTIF(Ferien!$H$7:$H$26,"Erfasst")=COUNTA(Ferien!$A$7:$A$26),COUNTIFS(Ferien!$A$7:$A$26,"&lt;&gt;",Ferien!$B$7:$B$26,"&lt;="&amp;A131,Ferien!$C$7:$C$26,"&gt;="&amp;A131),"")</x:f>
        <x:v>0</x:v>
      </x:c>
      <x:c r="F131" s="16"/>
      <x:c r="G131" s="16" t="n">
        <x:v>2025</x:v>
      </x:c>
      <x:c r="H131" s="21" t="str">
        <x:f>IF(COUNTIF(Ferien!$H$7:$H$26,"Erfasst")=COUNTA(Ferien!$A$7:$A$26),"Geprüfte Termine","Ferien prüfen")</x:f>
        <x:v>Geprüfte Termine</x:v>
      </x:c>
    </x:row>
    <x:row r="132" ht="28" customHeight="1">
      <x:c r="A132" s="26" t="n">
        <x:f>DATE(2025,1,1)+125</x:f>
        <x:v>45783</x:v>
      </x:c>
      <x:c r="B132" s="21" t="n">
        <x:f>WEEKDAY(A132,2)</x:f>
        <x:v>2</x:v>
      </x:c>
      <x:c r="C132" s="21" t="n">
        <x:f>MONTH(A132)</x:f>
        <x:v>5</x:v>
      </x:c>
      <x:c r="D132" s="21" t="n">
        <x:f>IF(ISNUMBER(E132),IF(E132&gt;0,1,0),"")</x:f>
        <x:v>0</x:v>
      </x:c>
      <x:c r="E132" s="21" t="n">
        <x:f>IF(COUNTIF(Ferien!$H$7:$H$26,"Erfasst")=COUNTA(Ferien!$A$7:$A$26),COUNTIFS(Ferien!$A$7:$A$26,"&lt;&gt;",Ferien!$B$7:$B$26,"&lt;="&amp;A132,Ferien!$C$7:$C$26,"&gt;="&amp;A132),"")</x:f>
        <x:v>0</x:v>
      </x:c>
      <x:c r="F132" s="16"/>
      <x:c r="G132" s="16" t="n">
        <x:v>2025</x:v>
      </x:c>
      <x:c r="H132" s="21" t="str">
        <x:f>IF(COUNTIF(Ferien!$H$7:$H$26,"Erfasst")=COUNTA(Ferien!$A$7:$A$26),"Geprüfte Termine","Ferien prüfen")</x:f>
        <x:v>Geprüfte Termine</x:v>
      </x:c>
    </x:row>
    <x:row r="133" ht="28" customHeight="1">
      <x:c r="A133" s="26" t="n">
        <x:f>DATE(2025,1,1)+126</x:f>
        <x:v>45784</x:v>
      </x:c>
      <x:c r="B133" s="21" t="n">
        <x:f>WEEKDAY(A133,2)</x:f>
        <x:v>3</x:v>
      </x:c>
      <x:c r="C133" s="21" t="n">
        <x:f>MONTH(A133)</x:f>
        <x:v>5</x:v>
      </x:c>
      <x:c r="D133" s="21" t="n">
        <x:f>IF(ISNUMBER(E133),IF(E133&gt;0,1,0),"")</x:f>
        <x:v>0</x:v>
      </x:c>
      <x:c r="E133" s="21" t="n">
        <x:f>IF(COUNTIF(Ferien!$H$7:$H$26,"Erfasst")=COUNTA(Ferien!$A$7:$A$26),COUNTIFS(Ferien!$A$7:$A$26,"&lt;&gt;",Ferien!$B$7:$B$26,"&lt;="&amp;A133,Ferien!$C$7:$C$26,"&gt;="&amp;A133),"")</x:f>
        <x:v>0</x:v>
      </x:c>
      <x:c r="F133" s="16"/>
      <x:c r="G133" s="16" t="n">
        <x:v>2025</x:v>
      </x:c>
      <x:c r="H133" s="21" t="str">
        <x:f>IF(COUNTIF(Ferien!$H$7:$H$26,"Erfasst")=COUNTA(Ferien!$A$7:$A$26),"Geprüfte Termine","Ferien prüfen")</x:f>
        <x:v>Geprüfte Termine</x:v>
      </x:c>
    </x:row>
    <x:row r="134" ht="28" customHeight="1">
      <x:c r="A134" s="26" t="n">
        <x:f>DATE(2025,1,1)+127</x:f>
        <x:v>45785</x:v>
      </x:c>
      <x:c r="B134" s="21" t="n">
        <x:f>WEEKDAY(A134,2)</x:f>
        <x:v>4</x:v>
      </x:c>
      <x:c r="C134" s="21" t="n">
        <x:f>MONTH(A134)</x:f>
        <x:v>5</x:v>
      </x:c>
      <x:c r="D134" s="21" t="n">
        <x:f>IF(ISNUMBER(E134),IF(E134&gt;0,1,0),"")</x:f>
        <x:v>0</x:v>
      </x:c>
      <x:c r="E134" s="21" t="n">
        <x:f>IF(COUNTIF(Ferien!$H$7:$H$26,"Erfasst")=COUNTA(Ferien!$A$7:$A$26),COUNTIFS(Ferien!$A$7:$A$26,"&lt;&gt;",Ferien!$B$7:$B$26,"&lt;="&amp;A134,Ferien!$C$7:$C$26,"&gt;="&amp;A134),"")</x:f>
        <x:v>0</x:v>
      </x:c>
      <x:c r="F134" s="16"/>
      <x:c r="G134" s="16" t="n">
        <x:v>2025</x:v>
      </x:c>
      <x:c r="H134" s="21" t="str">
        <x:f>IF(COUNTIF(Ferien!$H$7:$H$26,"Erfasst")=COUNTA(Ferien!$A$7:$A$26),"Geprüfte Termine","Ferien prüfen")</x:f>
        <x:v>Geprüfte Termine</x:v>
      </x:c>
    </x:row>
    <x:row r="135" ht="28" customHeight="1">
      <x:c r="A135" s="26" t="n">
        <x:f>DATE(2025,1,1)+128</x:f>
        <x:v>45786</x:v>
      </x:c>
      <x:c r="B135" s="21" t="n">
        <x:f>WEEKDAY(A135,2)</x:f>
        <x:v>5</x:v>
      </x:c>
      <x:c r="C135" s="21" t="n">
        <x:f>MONTH(A135)</x:f>
        <x:v>5</x:v>
      </x:c>
      <x:c r="D135" s="21" t="n">
        <x:f>IF(ISNUMBER(E135),IF(E135&gt;0,1,0),"")</x:f>
        <x:v>0</x:v>
      </x:c>
      <x:c r="E135" s="21" t="n">
        <x:f>IF(COUNTIF(Ferien!$H$7:$H$26,"Erfasst")=COUNTA(Ferien!$A$7:$A$26),COUNTIFS(Ferien!$A$7:$A$26,"&lt;&gt;",Ferien!$B$7:$B$26,"&lt;="&amp;A135,Ferien!$C$7:$C$26,"&gt;="&amp;A135),"")</x:f>
        <x:v>0</x:v>
      </x:c>
      <x:c r="F135" s="16"/>
      <x:c r="G135" s="16" t="n">
        <x:v>2025</x:v>
      </x:c>
      <x:c r="H135" s="21" t="str">
        <x:f>IF(COUNTIF(Ferien!$H$7:$H$26,"Erfasst")=COUNTA(Ferien!$A$7:$A$26),"Geprüfte Termine","Ferien prüfen")</x:f>
        <x:v>Geprüfte Termine</x:v>
      </x:c>
    </x:row>
    <x:row r="136" ht="28" customHeight="1">
      <x:c r="A136" s="26" t="n">
        <x:f>DATE(2025,1,1)+129</x:f>
        <x:v>45787</x:v>
      </x:c>
      <x:c r="B136" s="21" t="n">
        <x:f>WEEKDAY(A136,2)</x:f>
        <x:v>6</x:v>
      </x:c>
      <x:c r="C136" s="21" t="n">
        <x:f>MONTH(A136)</x:f>
        <x:v>5</x:v>
      </x:c>
      <x:c r="D136" s="21" t="n">
        <x:f>IF(ISNUMBER(E136),IF(E136&gt;0,1,0),"")</x:f>
        <x:v>0</x:v>
      </x:c>
      <x:c r="E136" s="21" t="n">
        <x:f>IF(COUNTIF(Ferien!$H$7:$H$26,"Erfasst")=COUNTA(Ferien!$A$7:$A$26),COUNTIFS(Ferien!$A$7:$A$26,"&lt;&gt;",Ferien!$B$7:$B$26,"&lt;="&amp;A136,Ferien!$C$7:$C$26,"&gt;="&amp;A136),"")</x:f>
        <x:v>0</x:v>
      </x:c>
      <x:c r="F136" s="16"/>
      <x:c r="G136" s="16" t="n">
        <x:v>2025</x:v>
      </x:c>
      <x:c r="H136" s="21" t="str">
        <x:f>IF(COUNTIF(Ferien!$H$7:$H$26,"Erfasst")=COUNTA(Ferien!$A$7:$A$26),"Geprüfte Termine","Ferien prüfen")</x:f>
        <x:v>Geprüfte Termine</x:v>
      </x:c>
    </x:row>
    <x:row r="137" ht="28" customHeight="1">
      <x:c r="A137" s="26" t="n">
        <x:f>DATE(2025,1,1)+130</x:f>
        <x:v>45788</x:v>
      </x:c>
      <x:c r="B137" s="21" t="n">
        <x:f>WEEKDAY(A137,2)</x:f>
        <x:v>7</x:v>
      </x:c>
      <x:c r="C137" s="21" t="n">
        <x:f>MONTH(A137)</x:f>
        <x:v>5</x:v>
      </x:c>
      <x:c r="D137" s="21" t="n">
        <x:f>IF(ISNUMBER(E137),IF(E137&gt;0,1,0),"")</x:f>
        <x:v>0</x:v>
      </x:c>
      <x:c r="E137" s="21" t="n">
        <x:f>IF(COUNTIF(Ferien!$H$7:$H$26,"Erfasst")=COUNTA(Ferien!$A$7:$A$26),COUNTIFS(Ferien!$A$7:$A$26,"&lt;&gt;",Ferien!$B$7:$B$26,"&lt;="&amp;A137,Ferien!$C$7:$C$26,"&gt;="&amp;A137),"")</x:f>
        <x:v>0</x:v>
      </x:c>
      <x:c r="F137" s="16"/>
      <x:c r="G137" s="16" t="n">
        <x:v>2025</x:v>
      </x:c>
      <x:c r="H137" s="21" t="str">
        <x:f>IF(COUNTIF(Ferien!$H$7:$H$26,"Erfasst")=COUNTA(Ferien!$A$7:$A$26),"Geprüfte Termine","Ferien prüfen")</x:f>
        <x:v>Geprüfte Termine</x:v>
      </x:c>
    </x:row>
    <x:row r="138" ht="28" customHeight="1">
      <x:c r="A138" s="26" t="n">
        <x:f>DATE(2025,1,1)+131</x:f>
        <x:v>45789</x:v>
      </x:c>
      <x:c r="B138" s="21" t="n">
        <x:f>WEEKDAY(A138,2)</x:f>
        <x:v>1</x:v>
      </x:c>
      <x:c r="C138" s="21" t="n">
        <x:f>MONTH(A138)</x:f>
        <x:v>5</x:v>
      </x:c>
      <x:c r="D138" s="21" t="n">
        <x:f>IF(ISNUMBER(E138),IF(E138&gt;0,1,0),"")</x:f>
        <x:v>0</x:v>
      </x:c>
      <x:c r="E138" s="21" t="n">
        <x:f>IF(COUNTIF(Ferien!$H$7:$H$26,"Erfasst")=COUNTA(Ferien!$A$7:$A$26),COUNTIFS(Ferien!$A$7:$A$26,"&lt;&gt;",Ferien!$B$7:$B$26,"&lt;="&amp;A138,Ferien!$C$7:$C$26,"&gt;="&amp;A138),"")</x:f>
        <x:v>0</x:v>
      </x:c>
      <x:c r="F138" s="16"/>
      <x:c r="G138" s="16" t="n">
        <x:v>2025</x:v>
      </x:c>
      <x:c r="H138" s="21" t="str">
        <x:f>IF(COUNTIF(Ferien!$H$7:$H$26,"Erfasst")=COUNTA(Ferien!$A$7:$A$26),"Geprüfte Termine","Ferien prüfen")</x:f>
        <x:v>Geprüfte Termine</x:v>
      </x:c>
    </x:row>
    <x:row r="139" ht="28" customHeight="1">
      <x:c r="A139" s="26" t="n">
        <x:f>DATE(2025,1,1)+132</x:f>
        <x:v>45790</x:v>
      </x:c>
      <x:c r="B139" s="21" t="n">
        <x:f>WEEKDAY(A139,2)</x:f>
        <x:v>2</x:v>
      </x:c>
      <x:c r="C139" s="21" t="n">
        <x:f>MONTH(A139)</x:f>
        <x:v>5</x:v>
      </x:c>
      <x:c r="D139" s="21" t="n">
        <x:f>IF(ISNUMBER(E139),IF(E139&gt;0,1,0),"")</x:f>
        <x:v>0</x:v>
      </x:c>
      <x:c r="E139" s="21" t="n">
        <x:f>IF(COUNTIF(Ferien!$H$7:$H$26,"Erfasst")=COUNTA(Ferien!$A$7:$A$26),COUNTIFS(Ferien!$A$7:$A$26,"&lt;&gt;",Ferien!$B$7:$B$26,"&lt;="&amp;A139,Ferien!$C$7:$C$26,"&gt;="&amp;A139),"")</x:f>
        <x:v>0</x:v>
      </x:c>
      <x:c r="F139" s="16"/>
      <x:c r="G139" s="16" t="n">
        <x:v>2025</x:v>
      </x:c>
      <x:c r="H139" s="21" t="str">
        <x:f>IF(COUNTIF(Ferien!$H$7:$H$26,"Erfasst")=COUNTA(Ferien!$A$7:$A$26),"Geprüfte Termine","Ferien prüfen")</x:f>
        <x:v>Geprüfte Termine</x:v>
      </x:c>
    </x:row>
    <x:row r="140" ht="28" customHeight="1">
      <x:c r="A140" s="26" t="n">
        <x:f>DATE(2025,1,1)+133</x:f>
        <x:v>45791</x:v>
      </x:c>
      <x:c r="B140" s="21" t="n">
        <x:f>WEEKDAY(A140,2)</x:f>
        <x:v>3</x:v>
      </x:c>
      <x:c r="C140" s="21" t="n">
        <x:f>MONTH(A140)</x:f>
        <x:v>5</x:v>
      </x:c>
      <x:c r="D140" s="21" t="n">
        <x:f>IF(ISNUMBER(E140),IF(E140&gt;0,1,0),"")</x:f>
        <x:v>0</x:v>
      </x:c>
      <x:c r="E140" s="21" t="n">
        <x:f>IF(COUNTIF(Ferien!$H$7:$H$26,"Erfasst")=COUNTA(Ferien!$A$7:$A$26),COUNTIFS(Ferien!$A$7:$A$26,"&lt;&gt;",Ferien!$B$7:$B$26,"&lt;="&amp;A140,Ferien!$C$7:$C$26,"&gt;="&amp;A140),"")</x:f>
        <x:v>0</x:v>
      </x:c>
      <x:c r="F140" s="16"/>
      <x:c r="G140" s="16" t="n">
        <x:v>2025</x:v>
      </x:c>
      <x:c r="H140" s="21" t="str">
        <x:f>IF(COUNTIF(Ferien!$H$7:$H$26,"Erfasst")=COUNTA(Ferien!$A$7:$A$26),"Geprüfte Termine","Ferien prüfen")</x:f>
        <x:v>Geprüfte Termine</x:v>
      </x:c>
    </x:row>
    <x:row r="141" ht="28" customHeight="1">
      <x:c r="A141" s="26" t="n">
        <x:f>DATE(2025,1,1)+134</x:f>
        <x:v>45792</x:v>
      </x:c>
      <x:c r="B141" s="21" t="n">
        <x:f>WEEKDAY(A141,2)</x:f>
        <x:v>4</x:v>
      </x:c>
      <x:c r="C141" s="21" t="n">
        <x:f>MONTH(A141)</x:f>
        <x:v>5</x:v>
      </x:c>
      <x:c r="D141" s="21" t="n">
        <x:f>IF(ISNUMBER(E141),IF(E141&gt;0,1,0),"")</x:f>
        <x:v>0</x:v>
      </x:c>
      <x:c r="E141" s="21" t="n">
        <x:f>IF(COUNTIF(Ferien!$H$7:$H$26,"Erfasst")=COUNTA(Ferien!$A$7:$A$26),COUNTIFS(Ferien!$A$7:$A$26,"&lt;&gt;",Ferien!$B$7:$B$26,"&lt;="&amp;A141,Ferien!$C$7:$C$26,"&gt;="&amp;A141),"")</x:f>
        <x:v>0</x:v>
      </x:c>
      <x:c r="F141" s="16"/>
      <x:c r="G141" s="16" t="n">
        <x:v>2025</x:v>
      </x:c>
      <x:c r="H141" s="21" t="str">
        <x:f>IF(COUNTIF(Ferien!$H$7:$H$26,"Erfasst")=COUNTA(Ferien!$A$7:$A$26),"Geprüfte Termine","Ferien prüfen")</x:f>
        <x:v>Geprüfte Termine</x:v>
      </x:c>
    </x:row>
    <x:row r="142" ht="28" customHeight="1">
      <x:c r="A142" s="26" t="n">
        <x:f>DATE(2025,1,1)+135</x:f>
        <x:v>45793</x:v>
      </x:c>
      <x:c r="B142" s="21" t="n">
        <x:f>WEEKDAY(A142,2)</x:f>
        <x:v>5</x:v>
      </x:c>
      <x:c r="C142" s="21" t="n">
        <x:f>MONTH(A142)</x:f>
        <x:v>5</x:v>
      </x:c>
      <x:c r="D142" s="21" t="n">
        <x:f>IF(ISNUMBER(E142),IF(E142&gt;0,1,0),"")</x:f>
        <x:v>0</x:v>
      </x:c>
      <x:c r="E142" s="21" t="n">
        <x:f>IF(COUNTIF(Ferien!$H$7:$H$26,"Erfasst")=COUNTA(Ferien!$A$7:$A$26),COUNTIFS(Ferien!$A$7:$A$26,"&lt;&gt;",Ferien!$B$7:$B$26,"&lt;="&amp;A142,Ferien!$C$7:$C$26,"&gt;="&amp;A142),"")</x:f>
        <x:v>0</x:v>
      </x:c>
      <x:c r="F142" s="16"/>
      <x:c r="G142" s="16" t="n">
        <x:v>2025</x:v>
      </x:c>
      <x:c r="H142" s="21" t="str">
        <x:f>IF(COUNTIF(Ferien!$H$7:$H$26,"Erfasst")=COUNTA(Ferien!$A$7:$A$26),"Geprüfte Termine","Ferien prüfen")</x:f>
        <x:v>Geprüfte Termine</x:v>
      </x:c>
    </x:row>
    <x:row r="143" ht="28" customHeight="1">
      <x:c r="A143" s="26" t="n">
        <x:f>DATE(2025,1,1)+136</x:f>
        <x:v>45794</x:v>
      </x:c>
      <x:c r="B143" s="21" t="n">
        <x:f>WEEKDAY(A143,2)</x:f>
        <x:v>6</x:v>
      </x:c>
      <x:c r="C143" s="21" t="n">
        <x:f>MONTH(A143)</x:f>
        <x:v>5</x:v>
      </x:c>
      <x:c r="D143" s="21" t="n">
        <x:f>IF(ISNUMBER(E143),IF(E143&gt;0,1,0),"")</x:f>
        <x:v>0</x:v>
      </x:c>
      <x:c r="E143" s="21" t="n">
        <x:f>IF(COUNTIF(Ferien!$H$7:$H$26,"Erfasst")=COUNTA(Ferien!$A$7:$A$26),COUNTIFS(Ferien!$A$7:$A$26,"&lt;&gt;",Ferien!$B$7:$B$26,"&lt;="&amp;A143,Ferien!$C$7:$C$26,"&gt;="&amp;A143),"")</x:f>
        <x:v>0</x:v>
      </x:c>
      <x:c r="F143" s="16"/>
      <x:c r="G143" s="16" t="n">
        <x:v>2025</x:v>
      </x:c>
      <x:c r="H143" s="21" t="str">
        <x:f>IF(COUNTIF(Ferien!$H$7:$H$26,"Erfasst")=COUNTA(Ferien!$A$7:$A$26),"Geprüfte Termine","Ferien prüfen")</x:f>
        <x:v>Geprüfte Termine</x:v>
      </x:c>
    </x:row>
    <x:row r="144" ht="28" customHeight="1">
      <x:c r="A144" s="26" t="n">
        <x:f>DATE(2025,1,1)+137</x:f>
        <x:v>45795</x:v>
      </x:c>
      <x:c r="B144" s="21" t="n">
        <x:f>WEEKDAY(A144,2)</x:f>
        <x:v>7</x:v>
      </x:c>
      <x:c r="C144" s="21" t="n">
        <x:f>MONTH(A144)</x:f>
        <x:v>5</x:v>
      </x:c>
      <x:c r="D144" s="21" t="n">
        <x:f>IF(ISNUMBER(E144),IF(E144&gt;0,1,0),"")</x:f>
        <x:v>0</x:v>
      </x:c>
      <x:c r="E144" s="21" t="n">
        <x:f>IF(COUNTIF(Ferien!$H$7:$H$26,"Erfasst")=COUNTA(Ferien!$A$7:$A$26),COUNTIFS(Ferien!$A$7:$A$26,"&lt;&gt;",Ferien!$B$7:$B$26,"&lt;="&amp;A144,Ferien!$C$7:$C$26,"&gt;="&amp;A144),"")</x:f>
        <x:v>0</x:v>
      </x:c>
      <x:c r="F144" s="16"/>
      <x:c r="G144" s="16" t="n">
        <x:v>2025</x:v>
      </x:c>
      <x:c r="H144" s="21" t="str">
        <x:f>IF(COUNTIF(Ferien!$H$7:$H$26,"Erfasst")=COUNTA(Ferien!$A$7:$A$26),"Geprüfte Termine","Ferien prüfen")</x:f>
        <x:v>Geprüfte Termine</x:v>
      </x:c>
    </x:row>
    <x:row r="145" ht="28" customHeight="1">
      <x:c r="A145" s="26" t="n">
        <x:f>DATE(2025,1,1)+138</x:f>
        <x:v>45796</x:v>
      </x:c>
      <x:c r="B145" s="21" t="n">
        <x:f>WEEKDAY(A145,2)</x:f>
        <x:v>1</x:v>
      </x:c>
      <x:c r="C145" s="21" t="n">
        <x:f>MONTH(A145)</x:f>
        <x:v>5</x:v>
      </x:c>
      <x:c r="D145" s="21" t="n">
        <x:f>IF(ISNUMBER(E145),IF(E145&gt;0,1,0),"")</x:f>
        <x:v>0</x:v>
      </x:c>
      <x:c r="E145" s="21" t="n">
        <x:f>IF(COUNTIF(Ferien!$H$7:$H$26,"Erfasst")=COUNTA(Ferien!$A$7:$A$26),COUNTIFS(Ferien!$A$7:$A$26,"&lt;&gt;",Ferien!$B$7:$B$26,"&lt;="&amp;A145,Ferien!$C$7:$C$26,"&gt;="&amp;A145),"")</x:f>
        <x:v>0</x:v>
      </x:c>
      <x:c r="F145" s="16"/>
      <x:c r="G145" s="16" t="n">
        <x:v>2025</x:v>
      </x:c>
      <x:c r="H145" s="21" t="str">
        <x:f>IF(COUNTIF(Ferien!$H$7:$H$26,"Erfasst")=COUNTA(Ferien!$A$7:$A$26),"Geprüfte Termine","Ferien prüfen")</x:f>
        <x:v>Geprüfte Termine</x:v>
      </x:c>
    </x:row>
    <x:row r="146" ht="28" customHeight="1">
      <x:c r="A146" s="26" t="n">
        <x:f>DATE(2025,1,1)+139</x:f>
        <x:v>45797</x:v>
      </x:c>
      <x:c r="B146" s="21" t="n">
        <x:f>WEEKDAY(A146,2)</x:f>
        <x:v>2</x:v>
      </x:c>
      <x:c r="C146" s="21" t="n">
        <x:f>MONTH(A146)</x:f>
        <x:v>5</x:v>
      </x:c>
      <x:c r="D146" s="21" t="n">
        <x:f>IF(ISNUMBER(E146),IF(E146&gt;0,1,0),"")</x:f>
        <x:v>0</x:v>
      </x:c>
      <x:c r="E146" s="21" t="n">
        <x:f>IF(COUNTIF(Ferien!$H$7:$H$26,"Erfasst")=COUNTA(Ferien!$A$7:$A$26),COUNTIFS(Ferien!$A$7:$A$26,"&lt;&gt;",Ferien!$B$7:$B$26,"&lt;="&amp;A146,Ferien!$C$7:$C$26,"&gt;="&amp;A146),"")</x:f>
        <x:v>0</x:v>
      </x:c>
      <x:c r="F146" s="16"/>
      <x:c r="G146" s="16" t="n">
        <x:v>2025</x:v>
      </x:c>
      <x:c r="H146" s="21" t="str">
        <x:f>IF(COUNTIF(Ferien!$H$7:$H$26,"Erfasst")=COUNTA(Ferien!$A$7:$A$26),"Geprüfte Termine","Ferien prüfen")</x:f>
        <x:v>Geprüfte Termine</x:v>
      </x:c>
    </x:row>
    <x:row r="147" ht="28" customHeight="1">
      <x:c r="A147" s="26" t="n">
        <x:f>DATE(2025,1,1)+140</x:f>
        <x:v>45798</x:v>
      </x:c>
      <x:c r="B147" s="21" t="n">
        <x:f>WEEKDAY(A147,2)</x:f>
        <x:v>3</x:v>
      </x:c>
      <x:c r="C147" s="21" t="n">
        <x:f>MONTH(A147)</x:f>
        <x:v>5</x:v>
      </x:c>
      <x:c r="D147" s="21" t="n">
        <x:f>IF(ISNUMBER(E147),IF(E147&gt;0,1,0),"")</x:f>
        <x:v>0</x:v>
      </x:c>
      <x:c r="E147" s="21" t="n">
        <x:f>IF(COUNTIF(Ferien!$H$7:$H$26,"Erfasst")=COUNTA(Ferien!$A$7:$A$26),COUNTIFS(Ferien!$A$7:$A$26,"&lt;&gt;",Ferien!$B$7:$B$26,"&lt;="&amp;A147,Ferien!$C$7:$C$26,"&gt;="&amp;A147),"")</x:f>
        <x:v>0</x:v>
      </x:c>
      <x:c r="F147" s="16"/>
      <x:c r="G147" s="16" t="n">
        <x:v>2025</x:v>
      </x:c>
      <x:c r="H147" s="21" t="str">
        <x:f>IF(COUNTIF(Ferien!$H$7:$H$26,"Erfasst")=COUNTA(Ferien!$A$7:$A$26),"Geprüfte Termine","Ferien prüfen")</x:f>
        <x:v>Geprüfte Termine</x:v>
      </x:c>
    </x:row>
    <x:row r="148" ht="28" customHeight="1">
      <x:c r="A148" s="26" t="n">
        <x:f>DATE(2025,1,1)+141</x:f>
        <x:v>45799</x:v>
      </x:c>
      <x:c r="B148" s="21" t="n">
        <x:f>WEEKDAY(A148,2)</x:f>
        <x:v>4</x:v>
      </x:c>
      <x:c r="C148" s="21" t="n">
        <x:f>MONTH(A148)</x:f>
        <x:v>5</x:v>
      </x:c>
      <x:c r="D148" s="21" t="n">
        <x:f>IF(ISNUMBER(E148),IF(E148&gt;0,1,0),"")</x:f>
        <x:v>0</x:v>
      </x:c>
      <x:c r="E148" s="21" t="n">
        <x:f>IF(COUNTIF(Ferien!$H$7:$H$26,"Erfasst")=COUNTA(Ferien!$A$7:$A$26),COUNTIFS(Ferien!$A$7:$A$26,"&lt;&gt;",Ferien!$B$7:$B$26,"&lt;="&amp;A148,Ferien!$C$7:$C$26,"&gt;="&amp;A148),"")</x:f>
        <x:v>0</x:v>
      </x:c>
      <x:c r="F148" s="16"/>
      <x:c r="G148" s="16" t="n">
        <x:v>2025</x:v>
      </x:c>
      <x:c r="H148" s="21" t="str">
        <x:f>IF(COUNTIF(Ferien!$H$7:$H$26,"Erfasst")=COUNTA(Ferien!$A$7:$A$26),"Geprüfte Termine","Ferien prüfen")</x:f>
        <x:v>Geprüfte Termine</x:v>
      </x:c>
    </x:row>
    <x:row r="149" ht="28" customHeight="1">
      <x:c r="A149" s="26" t="n">
        <x:f>DATE(2025,1,1)+142</x:f>
        <x:v>45800</x:v>
      </x:c>
      <x:c r="B149" s="21" t="n">
        <x:f>WEEKDAY(A149,2)</x:f>
        <x:v>5</x:v>
      </x:c>
      <x:c r="C149" s="21" t="n">
        <x:f>MONTH(A149)</x:f>
        <x:v>5</x:v>
      </x:c>
      <x:c r="D149" s="21" t="n">
        <x:f>IF(ISNUMBER(E149),IF(E149&gt;0,1,0),"")</x:f>
        <x:v>0</x:v>
      </x:c>
      <x:c r="E149" s="21" t="n">
        <x:f>IF(COUNTIF(Ferien!$H$7:$H$26,"Erfasst")=COUNTA(Ferien!$A$7:$A$26),COUNTIFS(Ferien!$A$7:$A$26,"&lt;&gt;",Ferien!$B$7:$B$26,"&lt;="&amp;A149,Ferien!$C$7:$C$26,"&gt;="&amp;A149),"")</x:f>
        <x:v>0</x:v>
      </x:c>
      <x:c r="F149" s="16"/>
      <x:c r="G149" s="16" t="n">
        <x:v>2025</x:v>
      </x:c>
      <x:c r="H149" s="21" t="str">
        <x:f>IF(COUNTIF(Ferien!$H$7:$H$26,"Erfasst")=COUNTA(Ferien!$A$7:$A$26),"Geprüfte Termine","Ferien prüfen")</x:f>
        <x:v>Geprüfte Termine</x:v>
      </x:c>
    </x:row>
    <x:row r="150" ht="28" customHeight="1">
      <x:c r="A150" s="26" t="n">
        <x:f>DATE(2025,1,1)+143</x:f>
        <x:v>45801</x:v>
      </x:c>
      <x:c r="B150" s="21" t="n">
        <x:f>WEEKDAY(A150,2)</x:f>
        <x:v>6</x:v>
      </x:c>
      <x:c r="C150" s="21" t="n">
        <x:f>MONTH(A150)</x:f>
        <x:v>5</x:v>
      </x:c>
      <x:c r="D150" s="21" t="n">
        <x:f>IF(ISNUMBER(E150),IF(E150&gt;0,1,0),"")</x:f>
        <x:v>0</x:v>
      </x:c>
      <x:c r="E150" s="21" t="n">
        <x:f>IF(COUNTIF(Ferien!$H$7:$H$26,"Erfasst")=COUNTA(Ferien!$A$7:$A$26),COUNTIFS(Ferien!$A$7:$A$26,"&lt;&gt;",Ferien!$B$7:$B$26,"&lt;="&amp;A150,Ferien!$C$7:$C$26,"&gt;="&amp;A150),"")</x:f>
        <x:v>0</x:v>
      </x:c>
      <x:c r="F150" s="16"/>
      <x:c r="G150" s="16" t="n">
        <x:v>2025</x:v>
      </x:c>
      <x:c r="H150" s="21" t="str">
        <x:f>IF(COUNTIF(Ferien!$H$7:$H$26,"Erfasst")=COUNTA(Ferien!$A$7:$A$26),"Geprüfte Termine","Ferien prüfen")</x:f>
        <x:v>Geprüfte Termine</x:v>
      </x:c>
    </x:row>
    <x:row r="151" ht="28" customHeight="1">
      <x:c r="A151" s="26" t="n">
        <x:f>DATE(2025,1,1)+144</x:f>
        <x:v>45802</x:v>
      </x:c>
      <x:c r="B151" s="21" t="n">
        <x:f>WEEKDAY(A151,2)</x:f>
        <x:v>7</x:v>
      </x:c>
      <x:c r="C151" s="21" t="n">
        <x:f>MONTH(A151)</x:f>
        <x:v>5</x:v>
      </x:c>
      <x:c r="D151" s="21" t="n">
        <x:f>IF(ISNUMBER(E151),IF(E151&gt;0,1,0),"")</x:f>
        <x:v>0</x:v>
      </x:c>
      <x:c r="E151" s="21" t="n">
        <x:f>IF(COUNTIF(Ferien!$H$7:$H$26,"Erfasst")=COUNTA(Ferien!$A$7:$A$26),COUNTIFS(Ferien!$A$7:$A$26,"&lt;&gt;",Ferien!$B$7:$B$26,"&lt;="&amp;A151,Ferien!$C$7:$C$26,"&gt;="&amp;A151),"")</x:f>
        <x:v>0</x:v>
      </x:c>
      <x:c r="F151" s="16"/>
      <x:c r="G151" s="16" t="n">
        <x:v>2025</x:v>
      </x:c>
      <x:c r="H151" s="21" t="str">
        <x:f>IF(COUNTIF(Ferien!$H$7:$H$26,"Erfasst")=COUNTA(Ferien!$A$7:$A$26),"Geprüfte Termine","Ferien prüfen")</x:f>
        <x:v>Geprüfte Termine</x:v>
      </x:c>
    </x:row>
    <x:row r="152" ht="28" customHeight="1">
      <x:c r="A152" s="26" t="n">
        <x:f>DATE(2025,1,1)+145</x:f>
        <x:v>45803</x:v>
      </x:c>
      <x:c r="B152" s="21" t="n">
        <x:f>WEEKDAY(A152,2)</x:f>
        <x:v>1</x:v>
      </x:c>
      <x:c r="C152" s="21" t="n">
        <x:f>MONTH(A152)</x:f>
        <x:v>5</x:v>
      </x:c>
      <x:c r="D152" s="21" t="n">
        <x:f>IF(ISNUMBER(E152),IF(E152&gt;0,1,0),"")</x:f>
        <x:v>0</x:v>
      </x:c>
      <x:c r="E152" s="21" t="n">
        <x:f>IF(COUNTIF(Ferien!$H$7:$H$26,"Erfasst")=COUNTA(Ferien!$A$7:$A$26),COUNTIFS(Ferien!$A$7:$A$26,"&lt;&gt;",Ferien!$B$7:$B$26,"&lt;="&amp;A152,Ferien!$C$7:$C$26,"&gt;="&amp;A152),"")</x:f>
        <x:v>0</x:v>
      </x:c>
      <x:c r="F152" s="16"/>
      <x:c r="G152" s="16" t="n">
        <x:v>2025</x:v>
      </x:c>
      <x:c r="H152" s="21" t="str">
        <x:f>IF(COUNTIF(Ferien!$H$7:$H$26,"Erfasst")=COUNTA(Ferien!$A$7:$A$26),"Geprüfte Termine","Ferien prüfen")</x:f>
        <x:v>Geprüfte Termine</x:v>
      </x:c>
    </x:row>
    <x:row r="153" ht="28" customHeight="1">
      <x:c r="A153" s="26" t="n">
        <x:f>DATE(2025,1,1)+146</x:f>
        <x:v>45804</x:v>
      </x:c>
      <x:c r="B153" s="21" t="n">
        <x:f>WEEKDAY(A153,2)</x:f>
        <x:v>2</x:v>
      </x:c>
      <x:c r="C153" s="21" t="n">
        <x:f>MONTH(A153)</x:f>
        <x:v>5</x:v>
      </x:c>
      <x:c r="D153" s="21" t="n">
        <x:f>IF(ISNUMBER(E153),IF(E153&gt;0,1,0),"")</x:f>
        <x:v>0</x:v>
      </x:c>
      <x:c r="E153" s="21" t="n">
        <x:f>IF(COUNTIF(Ferien!$H$7:$H$26,"Erfasst")=COUNTA(Ferien!$A$7:$A$26),COUNTIFS(Ferien!$A$7:$A$26,"&lt;&gt;",Ferien!$B$7:$B$26,"&lt;="&amp;A153,Ferien!$C$7:$C$26,"&gt;="&amp;A153),"")</x:f>
        <x:v>0</x:v>
      </x:c>
      <x:c r="F153" s="16"/>
      <x:c r="G153" s="16" t="n">
        <x:v>2025</x:v>
      </x:c>
      <x:c r="H153" s="21" t="str">
        <x:f>IF(COUNTIF(Ferien!$H$7:$H$26,"Erfasst")=COUNTA(Ferien!$A$7:$A$26),"Geprüfte Termine","Ferien prüfen")</x:f>
        <x:v>Geprüfte Termine</x:v>
      </x:c>
    </x:row>
    <x:row r="154" ht="28" customHeight="1">
      <x:c r="A154" s="26" t="n">
        <x:f>DATE(2025,1,1)+147</x:f>
        <x:v>45805</x:v>
      </x:c>
      <x:c r="B154" s="21" t="n">
        <x:f>WEEKDAY(A154,2)</x:f>
        <x:v>3</x:v>
      </x:c>
      <x:c r="C154" s="21" t="n">
        <x:f>MONTH(A154)</x:f>
        <x:v>5</x:v>
      </x:c>
      <x:c r="D154" s="21" t="n">
        <x:f>IF(ISNUMBER(E154),IF(E154&gt;0,1,0),"")</x:f>
        <x:v>0</x:v>
      </x:c>
      <x:c r="E154" s="21" t="n">
        <x:f>IF(COUNTIF(Ferien!$H$7:$H$26,"Erfasst")=COUNTA(Ferien!$A$7:$A$26),COUNTIFS(Ferien!$A$7:$A$26,"&lt;&gt;",Ferien!$B$7:$B$26,"&lt;="&amp;A154,Ferien!$C$7:$C$26,"&gt;="&amp;A154),"")</x:f>
        <x:v>0</x:v>
      </x:c>
      <x:c r="F154" s="16"/>
      <x:c r="G154" s="16" t="n">
        <x:v>2025</x:v>
      </x:c>
      <x:c r="H154" s="21" t="str">
        <x:f>IF(COUNTIF(Ferien!$H$7:$H$26,"Erfasst")=COUNTA(Ferien!$A$7:$A$26),"Geprüfte Termine","Ferien prüfen")</x:f>
        <x:v>Geprüfte Termine</x:v>
      </x:c>
    </x:row>
    <x:row r="155" ht="28" customHeight="1">
      <x:c r="A155" s="26" t="n">
        <x:f>DATE(2025,1,1)+148</x:f>
        <x:v>45806</x:v>
      </x:c>
      <x:c r="B155" s="21" t="n">
        <x:f>WEEKDAY(A155,2)</x:f>
        <x:v>4</x:v>
      </x:c>
      <x:c r="C155" s="21" t="n">
        <x:f>MONTH(A155)</x:f>
        <x:v>5</x:v>
      </x:c>
      <x:c r="D155" s="21" t="n">
        <x:f>IF(ISNUMBER(E155),IF(E155&gt;0,1,0),"")</x:f>
        <x:v>0</x:v>
      </x:c>
      <x:c r="E155" s="21" t="n">
        <x:f>IF(COUNTIF(Ferien!$H$7:$H$26,"Erfasst")=COUNTA(Ferien!$A$7:$A$26),COUNTIFS(Ferien!$A$7:$A$26,"&lt;&gt;",Ferien!$B$7:$B$26,"&lt;="&amp;A155,Ferien!$C$7:$C$26,"&gt;="&amp;A155),"")</x:f>
        <x:v>0</x:v>
      </x:c>
      <x:c r="F155" s="16"/>
      <x:c r="G155" s="16" t="n">
        <x:v>2025</x:v>
      </x:c>
      <x:c r="H155" s="21" t="str">
        <x:f>IF(COUNTIF(Ferien!$H$7:$H$26,"Erfasst")=COUNTA(Ferien!$A$7:$A$26),"Geprüfte Termine","Ferien prüfen")</x:f>
        <x:v>Geprüfte Termine</x:v>
      </x:c>
    </x:row>
    <x:row r="156" ht="28" customHeight="1">
      <x:c r="A156" s="26" t="n">
        <x:f>DATE(2025,1,1)+149</x:f>
        <x:v>45807</x:v>
      </x:c>
      <x:c r="B156" s="21" t="n">
        <x:f>WEEKDAY(A156,2)</x:f>
        <x:v>5</x:v>
      </x:c>
      <x:c r="C156" s="21" t="n">
        <x:f>MONTH(A156)</x:f>
        <x:v>5</x:v>
      </x:c>
      <x:c r="D156" s="21" t="n">
        <x:f>IF(ISNUMBER(E156),IF(E156&gt;0,1,0),"")</x:f>
        <x:v>0</x:v>
      </x:c>
      <x:c r="E156" s="21" t="n">
        <x:f>IF(COUNTIF(Ferien!$H$7:$H$26,"Erfasst")=COUNTA(Ferien!$A$7:$A$26),COUNTIFS(Ferien!$A$7:$A$26,"&lt;&gt;",Ferien!$B$7:$B$26,"&lt;="&amp;A156,Ferien!$C$7:$C$26,"&gt;="&amp;A156),"")</x:f>
        <x:v>0</x:v>
      </x:c>
      <x:c r="F156" s="16"/>
      <x:c r="G156" s="16" t="n">
        <x:v>2025</x:v>
      </x:c>
      <x:c r="H156" s="21" t="str">
        <x:f>IF(COUNTIF(Ferien!$H$7:$H$26,"Erfasst")=COUNTA(Ferien!$A$7:$A$26),"Geprüfte Termine","Ferien prüfen")</x:f>
        <x:v>Geprüfte Termine</x:v>
      </x:c>
    </x:row>
    <x:row r="157" ht="28" customHeight="1">
      <x:c r="A157" s="26" t="n">
        <x:f>DATE(2025,1,1)+150</x:f>
        <x:v>45808</x:v>
      </x:c>
      <x:c r="B157" s="21" t="n">
        <x:f>WEEKDAY(A157,2)</x:f>
        <x:v>6</x:v>
      </x:c>
      <x:c r="C157" s="21" t="n">
        <x:f>MONTH(A157)</x:f>
        <x:v>5</x:v>
      </x:c>
      <x:c r="D157" s="21" t="n">
        <x:f>IF(ISNUMBER(E157),IF(E157&gt;0,1,0),"")</x:f>
        <x:v>0</x:v>
      </x:c>
      <x:c r="E157" s="21" t="n">
        <x:f>IF(COUNTIF(Ferien!$H$7:$H$26,"Erfasst")=COUNTA(Ferien!$A$7:$A$26),COUNTIFS(Ferien!$A$7:$A$26,"&lt;&gt;",Ferien!$B$7:$B$26,"&lt;="&amp;A157,Ferien!$C$7:$C$26,"&gt;="&amp;A157),"")</x:f>
        <x:v>0</x:v>
      </x:c>
      <x:c r="F157" s="16"/>
      <x:c r="G157" s="16" t="n">
        <x:v>2025</x:v>
      </x:c>
      <x:c r="H157" s="21" t="str">
        <x:f>IF(COUNTIF(Ferien!$H$7:$H$26,"Erfasst")=COUNTA(Ferien!$A$7:$A$26),"Geprüfte Termine","Ferien prüfen")</x:f>
        <x:v>Geprüfte Termine</x:v>
      </x:c>
    </x:row>
    <x:row r="158" ht="28" customHeight="1">
      <x:c r="A158" s="26" t="n">
        <x:f>DATE(2025,1,1)+151</x:f>
        <x:v>45809</x:v>
      </x:c>
      <x:c r="B158" s="21" t="n">
        <x:f>WEEKDAY(A158,2)</x:f>
        <x:v>7</x:v>
      </x:c>
      <x:c r="C158" s="21" t="n">
        <x:f>MONTH(A158)</x:f>
        <x:v>6</x:v>
      </x:c>
      <x:c r="D158" s="21" t="n">
        <x:f>IF(ISNUMBER(E158),IF(E158&gt;0,1,0),"")</x:f>
        <x:v>0</x:v>
      </x:c>
      <x:c r="E158" s="21" t="n">
        <x:f>IF(COUNTIF(Ferien!$H$7:$H$26,"Erfasst")=COUNTA(Ferien!$A$7:$A$26),COUNTIFS(Ferien!$A$7:$A$26,"&lt;&gt;",Ferien!$B$7:$B$26,"&lt;="&amp;A158,Ferien!$C$7:$C$26,"&gt;="&amp;A158),"")</x:f>
        <x:v>0</x:v>
      </x:c>
      <x:c r="F158" s="16"/>
      <x:c r="G158" s="16" t="n">
        <x:v>2025</x:v>
      </x:c>
      <x:c r="H158" s="21" t="str">
        <x:f>IF(COUNTIF(Ferien!$H$7:$H$26,"Erfasst")=COUNTA(Ferien!$A$7:$A$26),"Geprüfte Termine","Ferien prüfen")</x:f>
        <x:v>Geprüfte Termine</x:v>
      </x:c>
    </x:row>
    <x:row r="159" ht="28" customHeight="1">
      <x:c r="A159" s="26" t="n">
        <x:f>DATE(2025,1,1)+152</x:f>
        <x:v>45810</x:v>
      </x:c>
      <x:c r="B159" s="21" t="n">
        <x:f>WEEKDAY(A159,2)</x:f>
        <x:v>1</x:v>
      </x:c>
      <x:c r="C159" s="21" t="n">
        <x:f>MONTH(A159)</x:f>
        <x:v>6</x:v>
      </x:c>
      <x:c r="D159" s="21" t="n">
        <x:f>IF(ISNUMBER(E159),IF(E159&gt;0,1,0),"")</x:f>
        <x:v>0</x:v>
      </x:c>
      <x:c r="E159" s="21" t="n">
        <x:f>IF(COUNTIF(Ferien!$H$7:$H$26,"Erfasst")=COUNTA(Ferien!$A$7:$A$26),COUNTIFS(Ferien!$A$7:$A$26,"&lt;&gt;",Ferien!$B$7:$B$26,"&lt;="&amp;A159,Ferien!$C$7:$C$26,"&gt;="&amp;A159),"")</x:f>
        <x:v>0</x:v>
      </x:c>
      <x:c r="F159" s="16"/>
      <x:c r="G159" s="16" t="n">
        <x:v>2025</x:v>
      </x:c>
      <x:c r="H159" s="21" t="str">
        <x:f>IF(COUNTIF(Ferien!$H$7:$H$26,"Erfasst")=COUNTA(Ferien!$A$7:$A$26),"Geprüfte Termine","Ferien prüfen")</x:f>
        <x:v>Geprüfte Termine</x:v>
      </x:c>
    </x:row>
    <x:row r="160" ht="28" customHeight="1">
      <x:c r="A160" s="26" t="n">
        <x:f>DATE(2025,1,1)+153</x:f>
        <x:v>45811</x:v>
      </x:c>
      <x:c r="B160" s="21" t="n">
        <x:f>WEEKDAY(A160,2)</x:f>
        <x:v>2</x:v>
      </x:c>
      <x:c r="C160" s="21" t="n">
        <x:f>MONTH(A160)</x:f>
        <x:v>6</x:v>
      </x:c>
      <x:c r="D160" s="21" t="n">
        <x:f>IF(ISNUMBER(E160),IF(E160&gt;0,1,0),"")</x:f>
        <x:v>0</x:v>
      </x:c>
      <x:c r="E160" s="21" t="n">
        <x:f>IF(COUNTIF(Ferien!$H$7:$H$26,"Erfasst")=COUNTA(Ferien!$A$7:$A$26),COUNTIFS(Ferien!$A$7:$A$26,"&lt;&gt;",Ferien!$B$7:$B$26,"&lt;="&amp;A160,Ferien!$C$7:$C$26,"&gt;="&amp;A160),"")</x:f>
        <x:v>0</x:v>
      </x:c>
      <x:c r="F160" s="16"/>
      <x:c r="G160" s="16" t="n">
        <x:v>2025</x:v>
      </x:c>
      <x:c r="H160" s="21" t="str">
        <x:f>IF(COUNTIF(Ferien!$H$7:$H$26,"Erfasst")=COUNTA(Ferien!$A$7:$A$26),"Geprüfte Termine","Ferien prüfen")</x:f>
        <x:v>Geprüfte Termine</x:v>
      </x:c>
    </x:row>
    <x:row r="161" ht="28" customHeight="1">
      <x:c r="A161" s="26" t="n">
        <x:f>DATE(2025,1,1)+154</x:f>
        <x:v>45812</x:v>
      </x:c>
      <x:c r="B161" s="21" t="n">
        <x:f>WEEKDAY(A161,2)</x:f>
        <x:v>3</x:v>
      </x:c>
      <x:c r="C161" s="21" t="n">
        <x:f>MONTH(A161)</x:f>
        <x:v>6</x:v>
      </x:c>
      <x:c r="D161" s="21" t="n">
        <x:f>IF(ISNUMBER(E161),IF(E161&gt;0,1,0),"")</x:f>
        <x:v>0</x:v>
      </x:c>
      <x:c r="E161" s="21" t="n">
        <x:f>IF(COUNTIF(Ferien!$H$7:$H$26,"Erfasst")=COUNTA(Ferien!$A$7:$A$26),COUNTIFS(Ferien!$A$7:$A$26,"&lt;&gt;",Ferien!$B$7:$B$26,"&lt;="&amp;A161,Ferien!$C$7:$C$26,"&gt;="&amp;A161),"")</x:f>
        <x:v>0</x:v>
      </x:c>
      <x:c r="F161" s="16"/>
      <x:c r="G161" s="16" t="n">
        <x:v>2025</x:v>
      </x:c>
      <x:c r="H161" s="21" t="str">
        <x:f>IF(COUNTIF(Ferien!$H$7:$H$26,"Erfasst")=COUNTA(Ferien!$A$7:$A$26),"Geprüfte Termine","Ferien prüfen")</x:f>
        <x:v>Geprüfte Termine</x:v>
      </x:c>
    </x:row>
    <x:row r="162" ht="28" customHeight="1">
      <x:c r="A162" s="26" t="n">
        <x:f>DATE(2025,1,1)+155</x:f>
        <x:v>45813</x:v>
      </x:c>
      <x:c r="B162" s="21" t="n">
        <x:f>WEEKDAY(A162,2)</x:f>
        <x:v>4</x:v>
      </x:c>
      <x:c r="C162" s="21" t="n">
        <x:f>MONTH(A162)</x:f>
        <x:v>6</x:v>
      </x:c>
      <x:c r="D162" s="21" t="n">
        <x:f>IF(ISNUMBER(E162),IF(E162&gt;0,1,0),"")</x:f>
        <x:v>0</x:v>
      </x:c>
      <x:c r="E162" s="21" t="n">
        <x:f>IF(COUNTIF(Ferien!$H$7:$H$26,"Erfasst")=COUNTA(Ferien!$A$7:$A$26),COUNTIFS(Ferien!$A$7:$A$26,"&lt;&gt;",Ferien!$B$7:$B$26,"&lt;="&amp;A162,Ferien!$C$7:$C$26,"&gt;="&amp;A162),"")</x:f>
        <x:v>0</x:v>
      </x:c>
      <x:c r="F162" s="16"/>
      <x:c r="G162" s="16" t="n">
        <x:v>2025</x:v>
      </x:c>
      <x:c r="H162" s="21" t="str">
        <x:f>IF(COUNTIF(Ferien!$H$7:$H$26,"Erfasst")=COUNTA(Ferien!$A$7:$A$26),"Geprüfte Termine","Ferien prüfen")</x:f>
        <x:v>Geprüfte Termine</x:v>
      </x:c>
    </x:row>
    <x:row r="163" ht="28" customHeight="1">
      <x:c r="A163" s="26" t="n">
        <x:f>DATE(2025,1,1)+156</x:f>
        <x:v>45814</x:v>
      </x:c>
      <x:c r="B163" s="21" t="n">
        <x:f>WEEKDAY(A163,2)</x:f>
        <x:v>5</x:v>
      </x:c>
      <x:c r="C163" s="21" t="n">
        <x:f>MONTH(A163)</x:f>
        <x:v>6</x:v>
      </x:c>
      <x:c r="D163" s="21" t="n">
        <x:f>IF(ISNUMBER(E163),IF(E163&gt;0,1,0),"")</x:f>
        <x:v>0</x:v>
      </x:c>
      <x:c r="E163" s="21" t="n">
        <x:f>IF(COUNTIF(Ferien!$H$7:$H$26,"Erfasst")=COUNTA(Ferien!$A$7:$A$26),COUNTIFS(Ferien!$A$7:$A$26,"&lt;&gt;",Ferien!$B$7:$B$26,"&lt;="&amp;A163,Ferien!$C$7:$C$26,"&gt;="&amp;A163),"")</x:f>
        <x:v>0</x:v>
      </x:c>
      <x:c r="F163" s="16"/>
      <x:c r="G163" s="16" t="n">
        <x:v>2025</x:v>
      </x:c>
      <x:c r="H163" s="21" t="str">
        <x:f>IF(COUNTIF(Ferien!$H$7:$H$26,"Erfasst")=COUNTA(Ferien!$A$7:$A$26),"Geprüfte Termine","Ferien prüfen")</x:f>
        <x:v>Geprüfte Termine</x:v>
      </x:c>
    </x:row>
    <x:row r="164" ht="28" customHeight="1">
      <x:c r="A164" s="26" t="n">
        <x:f>DATE(2025,1,1)+157</x:f>
        <x:v>45815</x:v>
      </x:c>
      <x:c r="B164" s="21" t="n">
        <x:f>WEEKDAY(A164,2)</x:f>
        <x:v>6</x:v>
      </x:c>
      <x:c r="C164" s="21" t="n">
        <x:f>MONTH(A164)</x:f>
        <x:v>6</x:v>
      </x:c>
      <x:c r="D164" s="21" t="n">
        <x:f>IF(ISNUMBER(E164),IF(E164&gt;0,1,0),"")</x:f>
        <x:v>0</x:v>
      </x:c>
      <x:c r="E164" s="21" t="n">
        <x:f>IF(COUNTIF(Ferien!$H$7:$H$26,"Erfasst")=COUNTA(Ferien!$A$7:$A$26),COUNTIFS(Ferien!$A$7:$A$26,"&lt;&gt;",Ferien!$B$7:$B$26,"&lt;="&amp;A164,Ferien!$C$7:$C$26,"&gt;="&amp;A164),"")</x:f>
        <x:v>0</x:v>
      </x:c>
      <x:c r="F164" s="16"/>
      <x:c r="G164" s="16" t="n">
        <x:v>2025</x:v>
      </x:c>
      <x:c r="H164" s="21" t="str">
        <x:f>IF(COUNTIF(Ferien!$H$7:$H$26,"Erfasst")=COUNTA(Ferien!$A$7:$A$26),"Geprüfte Termine","Ferien prüfen")</x:f>
        <x:v>Geprüfte Termine</x:v>
      </x:c>
    </x:row>
    <x:row r="165" ht="28" customHeight="1">
      <x:c r="A165" s="26" t="n">
        <x:f>DATE(2025,1,1)+158</x:f>
        <x:v>45816</x:v>
      </x:c>
      <x:c r="B165" s="21" t="n">
        <x:f>WEEKDAY(A165,2)</x:f>
        <x:v>7</x:v>
      </x:c>
      <x:c r="C165" s="21" t="n">
        <x:f>MONTH(A165)</x:f>
        <x:v>6</x:v>
      </x:c>
      <x:c r="D165" s="21" t="n">
        <x:f>IF(ISNUMBER(E165),IF(E165&gt;0,1,0),"")</x:f>
        <x:v>0</x:v>
      </x:c>
      <x:c r="E165" s="21" t="n">
        <x:f>IF(COUNTIF(Ferien!$H$7:$H$26,"Erfasst")=COUNTA(Ferien!$A$7:$A$26),COUNTIFS(Ferien!$A$7:$A$26,"&lt;&gt;",Ferien!$B$7:$B$26,"&lt;="&amp;A165,Ferien!$C$7:$C$26,"&gt;="&amp;A165),"")</x:f>
        <x:v>0</x:v>
      </x:c>
      <x:c r="F165" s="16"/>
      <x:c r="G165" s="16" t="n">
        <x:v>2025</x:v>
      </x:c>
      <x:c r="H165" s="21" t="str">
        <x:f>IF(COUNTIF(Ferien!$H$7:$H$26,"Erfasst")=COUNTA(Ferien!$A$7:$A$26),"Geprüfte Termine","Ferien prüfen")</x:f>
        <x:v>Geprüfte Termine</x:v>
      </x:c>
    </x:row>
    <x:row r="166" ht="28" customHeight="1">
      <x:c r="A166" s="26" t="n">
        <x:f>DATE(2025,1,1)+159</x:f>
        <x:v>45817</x:v>
      </x:c>
      <x:c r="B166" s="21" t="n">
        <x:f>WEEKDAY(A166,2)</x:f>
        <x:v>1</x:v>
      </x:c>
      <x:c r="C166" s="21" t="n">
        <x:f>MONTH(A166)</x:f>
        <x:v>6</x:v>
      </x:c>
      <x:c r="D166" s="21" t="n">
        <x:f>IF(ISNUMBER(E166),IF(E166&gt;0,1,0),"")</x:f>
        <x:v>0</x:v>
      </x:c>
      <x:c r="E166" s="21" t="n">
        <x:f>IF(COUNTIF(Ferien!$H$7:$H$26,"Erfasst")=COUNTA(Ferien!$A$7:$A$26),COUNTIFS(Ferien!$A$7:$A$26,"&lt;&gt;",Ferien!$B$7:$B$26,"&lt;="&amp;A166,Ferien!$C$7:$C$26,"&gt;="&amp;A166),"")</x:f>
        <x:v>0</x:v>
      </x:c>
      <x:c r="F166" s="16"/>
      <x:c r="G166" s="16" t="n">
        <x:v>2025</x:v>
      </x:c>
      <x:c r="H166" s="21" t="str">
        <x:f>IF(COUNTIF(Ferien!$H$7:$H$26,"Erfasst")=COUNTA(Ferien!$A$7:$A$26),"Geprüfte Termine","Ferien prüfen")</x:f>
        <x:v>Geprüfte Termine</x:v>
      </x:c>
    </x:row>
    <x:row r="167" ht="28" customHeight="1">
      <x:c r="A167" s="26" t="n">
        <x:f>DATE(2025,1,1)+160</x:f>
        <x:v>45818</x:v>
      </x:c>
      <x:c r="B167" s="21" t="n">
        <x:f>WEEKDAY(A167,2)</x:f>
        <x:v>2</x:v>
      </x:c>
      <x:c r="C167" s="21" t="n">
        <x:f>MONTH(A167)</x:f>
        <x:v>6</x:v>
      </x:c>
      <x:c r="D167" s="21" t="n">
        <x:f>IF(ISNUMBER(E167),IF(E167&gt;0,1,0),"")</x:f>
        <x:v>0</x:v>
      </x:c>
      <x:c r="E167" s="21" t="n">
        <x:f>IF(COUNTIF(Ferien!$H$7:$H$26,"Erfasst")=COUNTA(Ferien!$A$7:$A$26),COUNTIFS(Ferien!$A$7:$A$26,"&lt;&gt;",Ferien!$B$7:$B$26,"&lt;="&amp;A167,Ferien!$C$7:$C$26,"&gt;="&amp;A167),"")</x:f>
        <x:v>0</x:v>
      </x:c>
      <x:c r="F167" s="16"/>
      <x:c r="G167" s="16" t="n">
        <x:v>2025</x:v>
      </x:c>
      <x:c r="H167" s="21" t="str">
        <x:f>IF(COUNTIF(Ferien!$H$7:$H$26,"Erfasst")=COUNTA(Ferien!$A$7:$A$26),"Geprüfte Termine","Ferien prüfen")</x:f>
        <x:v>Geprüfte Termine</x:v>
      </x:c>
    </x:row>
    <x:row r="168" ht="28" customHeight="1">
      <x:c r="A168" s="26" t="n">
        <x:f>DATE(2025,1,1)+161</x:f>
        <x:v>45819</x:v>
      </x:c>
      <x:c r="B168" s="21" t="n">
        <x:f>WEEKDAY(A168,2)</x:f>
        <x:v>3</x:v>
      </x:c>
      <x:c r="C168" s="21" t="n">
        <x:f>MONTH(A168)</x:f>
        <x:v>6</x:v>
      </x:c>
      <x:c r="D168" s="21" t="n">
        <x:f>IF(ISNUMBER(E168),IF(E168&gt;0,1,0),"")</x:f>
        <x:v>0</x:v>
      </x:c>
      <x:c r="E168" s="21" t="n">
        <x:f>IF(COUNTIF(Ferien!$H$7:$H$26,"Erfasst")=COUNTA(Ferien!$A$7:$A$26),COUNTIFS(Ferien!$A$7:$A$26,"&lt;&gt;",Ferien!$B$7:$B$26,"&lt;="&amp;A168,Ferien!$C$7:$C$26,"&gt;="&amp;A168),"")</x:f>
        <x:v>0</x:v>
      </x:c>
      <x:c r="F168" s="16"/>
      <x:c r="G168" s="16" t="n">
        <x:v>2025</x:v>
      </x:c>
      <x:c r="H168" s="21" t="str">
        <x:f>IF(COUNTIF(Ferien!$H$7:$H$26,"Erfasst")=COUNTA(Ferien!$A$7:$A$26),"Geprüfte Termine","Ferien prüfen")</x:f>
        <x:v>Geprüfte Termine</x:v>
      </x:c>
    </x:row>
    <x:row r="169" ht="28" customHeight="1">
      <x:c r="A169" s="26" t="n">
        <x:f>DATE(2025,1,1)+162</x:f>
        <x:v>45820</x:v>
      </x:c>
      <x:c r="B169" s="21" t="n">
        <x:f>WEEKDAY(A169,2)</x:f>
        <x:v>4</x:v>
      </x:c>
      <x:c r="C169" s="21" t="n">
        <x:f>MONTH(A169)</x:f>
        <x:v>6</x:v>
      </x:c>
      <x:c r="D169" s="21" t="n">
        <x:f>IF(ISNUMBER(E169),IF(E169&gt;0,1,0),"")</x:f>
        <x:v>0</x:v>
      </x:c>
      <x:c r="E169" s="21" t="n">
        <x:f>IF(COUNTIF(Ferien!$H$7:$H$26,"Erfasst")=COUNTA(Ferien!$A$7:$A$26),COUNTIFS(Ferien!$A$7:$A$26,"&lt;&gt;",Ferien!$B$7:$B$26,"&lt;="&amp;A169,Ferien!$C$7:$C$26,"&gt;="&amp;A169),"")</x:f>
        <x:v>0</x:v>
      </x:c>
      <x:c r="F169" s="16"/>
      <x:c r="G169" s="16" t="n">
        <x:v>2025</x:v>
      </x:c>
      <x:c r="H169" s="21" t="str">
        <x:f>IF(COUNTIF(Ferien!$H$7:$H$26,"Erfasst")=COUNTA(Ferien!$A$7:$A$26),"Geprüfte Termine","Ferien prüfen")</x:f>
        <x:v>Geprüfte Termine</x:v>
      </x:c>
    </x:row>
    <x:row r="170" ht="28" customHeight="1">
      <x:c r="A170" s="26" t="n">
        <x:f>DATE(2025,1,1)+163</x:f>
        <x:v>45821</x:v>
      </x:c>
      <x:c r="B170" s="21" t="n">
        <x:f>WEEKDAY(A170,2)</x:f>
        <x:v>5</x:v>
      </x:c>
      <x:c r="C170" s="21" t="n">
        <x:f>MONTH(A170)</x:f>
        <x:v>6</x:v>
      </x:c>
      <x:c r="D170" s="21" t="n">
        <x:f>IF(ISNUMBER(E170),IF(E170&gt;0,1,0),"")</x:f>
        <x:v>0</x:v>
      </x:c>
      <x:c r="E170" s="21" t="n">
        <x:f>IF(COUNTIF(Ferien!$H$7:$H$26,"Erfasst")=COUNTA(Ferien!$A$7:$A$26),COUNTIFS(Ferien!$A$7:$A$26,"&lt;&gt;",Ferien!$B$7:$B$26,"&lt;="&amp;A170,Ferien!$C$7:$C$26,"&gt;="&amp;A170),"")</x:f>
        <x:v>0</x:v>
      </x:c>
      <x:c r="F170" s="16"/>
      <x:c r="G170" s="16" t="n">
        <x:v>2025</x:v>
      </x:c>
      <x:c r="H170" s="21" t="str">
        <x:f>IF(COUNTIF(Ferien!$H$7:$H$26,"Erfasst")=COUNTA(Ferien!$A$7:$A$26),"Geprüfte Termine","Ferien prüfen")</x:f>
        <x:v>Geprüfte Termine</x:v>
      </x:c>
    </x:row>
    <x:row r="171" ht="28" customHeight="1">
      <x:c r="A171" s="26" t="n">
        <x:f>DATE(2025,1,1)+164</x:f>
        <x:v>45822</x:v>
      </x:c>
      <x:c r="B171" s="21" t="n">
        <x:f>WEEKDAY(A171,2)</x:f>
        <x:v>6</x:v>
      </x:c>
      <x:c r="C171" s="21" t="n">
        <x:f>MONTH(A171)</x:f>
        <x:v>6</x:v>
      </x:c>
      <x:c r="D171" s="21" t="n">
        <x:f>IF(ISNUMBER(E171),IF(E171&gt;0,1,0),"")</x:f>
        <x:v>0</x:v>
      </x:c>
      <x:c r="E171" s="21" t="n">
        <x:f>IF(COUNTIF(Ferien!$H$7:$H$26,"Erfasst")=COUNTA(Ferien!$A$7:$A$26),COUNTIFS(Ferien!$A$7:$A$26,"&lt;&gt;",Ferien!$B$7:$B$26,"&lt;="&amp;A171,Ferien!$C$7:$C$26,"&gt;="&amp;A171),"")</x:f>
        <x:v>0</x:v>
      </x:c>
      <x:c r="F171" s="16"/>
      <x:c r="G171" s="16" t="n">
        <x:v>2025</x:v>
      </x:c>
      <x:c r="H171" s="21" t="str">
        <x:f>IF(COUNTIF(Ferien!$H$7:$H$26,"Erfasst")=COUNTA(Ferien!$A$7:$A$26),"Geprüfte Termine","Ferien prüfen")</x:f>
        <x:v>Geprüfte Termine</x:v>
      </x:c>
    </x:row>
    <x:row r="172" ht="28" customHeight="1">
      <x:c r="A172" s="26" t="n">
        <x:f>DATE(2025,1,1)+165</x:f>
        <x:v>45823</x:v>
      </x:c>
      <x:c r="B172" s="21" t="n">
        <x:f>WEEKDAY(A172,2)</x:f>
        <x:v>7</x:v>
      </x:c>
      <x:c r="C172" s="21" t="n">
        <x:f>MONTH(A172)</x:f>
        <x:v>6</x:v>
      </x:c>
      <x:c r="D172" s="21" t="n">
        <x:f>IF(ISNUMBER(E172),IF(E172&gt;0,1,0),"")</x:f>
        <x:v>0</x:v>
      </x:c>
      <x:c r="E172" s="21" t="n">
        <x:f>IF(COUNTIF(Ferien!$H$7:$H$26,"Erfasst")=COUNTA(Ferien!$A$7:$A$26),COUNTIFS(Ferien!$A$7:$A$26,"&lt;&gt;",Ferien!$B$7:$B$26,"&lt;="&amp;A172,Ferien!$C$7:$C$26,"&gt;="&amp;A172),"")</x:f>
        <x:v>0</x:v>
      </x:c>
      <x:c r="F172" s="16"/>
      <x:c r="G172" s="16" t="n">
        <x:v>2025</x:v>
      </x:c>
      <x:c r="H172" s="21" t="str">
        <x:f>IF(COUNTIF(Ferien!$H$7:$H$26,"Erfasst")=COUNTA(Ferien!$A$7:$A$26),"Geprüfte Termine","Ferien prüfen")</x:f>
        <x:v>Geprüfte Termine</x:v>
      </x:c>
    </x:row>
    <x:row r="173" ht="28" customHeight="1">
      <x:c r="A173" s="26" t="n">
        <x:f>DATE(2025,1,1)+166</x:f>
        <x:v>45824</x:v>
      </x:c>
      <x:c r="B173" s="21" t="n">
        <x:f>WEEKDAY(A173,2)</x:f>
        <x:v>1</x:v>
      </x:c>
      <x:c r="C173" s="21" t="n">
        <x:f>MONTH(A173)</x:f>
        <x:v>6</x:v>
      </x:c>
      <x:c r="D173" s="21" t="n">
        <x:f>IF(ISNUMBER(E173),IF(E173&gt;0,1,0),"")</x:f>
        <x:v>0</x:v>
      </x:c>
      <x:c r="E173" s="21" t="n">
        <x:f>IF(COUNTIF(Ferien!$H$7:$H$26,"Erfasst")=COUNTA(Ferien!$A$7:$A$26),COUNTIFS(Ferien!$A$7:$A$26,"&lt;&gt;",Ferien!$B$7:$B$26,"&lt;="&amp;A173,Ferien!$C$7:$C$26,"&gt;="&amp;A173),"")</x:f>
        <x:v>0</x:v>
      </x:c>
      <x:c r="F173" s="16"/>
      <x:c r="G173" s="16" t="n">
        <x:v>2025</x:v>
      </x:c>
      <x:c r="H173" s="21" t="str">
        <x:f>IF(COUNTIF(Ferien!$H$7:$H$26,"Erfasst")=COUNTA(Ferien!$A$7:$A$26),"Geprüfte Termine","Ferien prüfen")</x:f>
        <x:v>Geprüfte Termine</x:v>
      </x:c>
    </x:row>
    <x:row r="174" ht="28" customHeight="1">
      <x:c r="A174" s="26" t="n">
        <x:f>DATE(2025,1,1)+167</x:f>
        <x:v>45825</x:v>
      </x:c>
      <x:c r="B174" s="21" t="n">
        <x:f>WEEKDAY(A174,2)</x:f>
        <x:v>2</x:v>
      </x:c>
      <x:c r="C174" s="21" t="n">
        <x:f>MONTH(A174)</x:f>
        <x:v>6</x:v>
      </x:c>
      <x:c r="D174" s="21" t="n">
        <x:f>IF(ISNUMBER(E174),IF(E174&gt;0,1,0),"")</x:f>
        <x:v>0</x:v>
      </x:c>
      <x:c r="E174" s="21" t="n">
        <x:f>IF(COUNTIF(Ferien!$H$7:$H$26,"Erfasst")=COUNTA(Ferien!$A$7:$A$26),COUNTIFS(Ferien!$A$7:$A$26,"&lt;&gt;",Ferien!$B$7:$B$26,"&lt;="&amp;A174,Ferien!$C$7:$C$26,"&gt;="&amp;A174),"")</x:f>
        <x:v>0</x:v>
      </x:c>
      <x:c r="F174" s="16"/>
      <x:c r="G174" s="16" t="n">
        <x:v>2025</x:v>
      </x:c>
      <x:c r="H174" s="21" t="str">
        <x:f>IF(COUNTIF(Ferien!$H$7:$H$26,"Erfasst")=COUNTA(Ferien!$A$7:$A$26),"Geprüfte Termine","Ferien prüfen")</x:f>
        <x:v>Geprüfte Termine</x:v>
      </x:c>
    </x:row>
    <x:row r="175" ht="28" customHeight="1">
      <x:c r="A175" s="26" t="n">
        <x:f>DATE(2025,1,1)+168</x:f>
        <x:v>45826</x:v>
      </x:c>
      <x:c r="B175" s="21" t="n">
        <x:f>WEEKDAY(A175,2)</x:f>
        <x:v>3</x:v>
      </x:c>
      <x:c r="C175" s="21" t="n">
        <x:f>MONTH(A175)</x:f>
        <x:v>6</x:v>
      </x:c>
      <x:c r="D175" s="21" t="n">
        <x:f>IF(ISNUMBER(E175),IF(E175&gt;0,1,0),"")</x:f>
        <x:v>0</x:v>
      </x:c>
      <x:c r="E175" s="21" t="n">
        <x:f>IF(COUNTIF(Ferien!$H$7:$H$26,"Erfasst")=COUNTA(Ferien!$A$7:$A$26),COUNTIFS(Ferien!$A$7:$A$26,"&lt;&gt;",Ferien!$B$7:$B$26,"&lt;="&amp;A175,Ferien!$C$7:$C$26,"&gt;="&amp;A175),"")</x:f>
        <x:v>0</x:v>
      </x:c>
      <x:c r="F175" s="16"/>
      <x:c r="G175" s="16" t="n">
        <x:v>2025</x:v>
      </x:c>
      <x:c r="H175" s="21" t="str">
        <x:f>IF(COUNTIF(Ferien!$H$7:$H$26,"Erfasst")=COUNTA(Ferien!$A$7:$A$26),"Geprüfte Termine","Ferien prüfen")</x:f>
        <x:v>Geprüfte Termine</x:v>
      </x:c>
    </x:row>
    <x:row r="176" ht="28" customHeight="1">
      <x:c r="A176" s="26" t="n">
        <x:f>DATE(2025,1,1)+169</x:f>
        <x:v>45827</x:v>
      </x:c>
      <x:c r="B176" s="21" t="n">
        <x:f>WEEKDAY(A176,2)</x:f>
        <x:v>4</x:v>
      </x:c>
      <x:c r="C176" s="21" t="n">
        <x:f>MONTH(A176)</x:f>
        <x:v>6</x:v>
      </x:c>
      <x:c r="D176" s="21" t="n">
        <x:f>IF(ISNUMBER(E176),IF(E176&gt;0,1,0),"")</x:f>
        <x:v>0</x:v>
      </x:c>
      <x:c r="E176" s="21" t="n">
        <x:f>IF(COUNTIF(Ferien!$H$7:$H$26,"Erfasst")=COUNTA(Ferien!$A$7:$A$26),COUNTIFS(Ferien!$A$7:$A$26,"&lt;&gt;",Ferien!$B$7:$B$26,"&lt;="&amp;A176,Ferien!$C$7:$C$26,"&gt;="&amp;A176),"")</x:f>
        <x:v>0</x:v>
      </x:c>
      <x:c r="F176" s="16"/>
      <x:c r="G176" s="16" t="n">
        <x:v>2025</x:v>
      </x:c>
      <x:c r="H176" s="21" t="str">
        <x:f>IF(COUNTIF(Ferien!$H$7:$H$26,"Erfasst")=COUNTA(Ferien!$A$7:$A$26),"Geprüfte Termine","Ferien prüfen")</x:f>
        <x:v>Geprüfte Termine</x:v>
      </x:c>
    </x:row>
    <x:row r="177" ht="28" customHeight="1">
      <x:c r="A177" s="26" t="n">
        <x:f>DATE(2025,1,1)+170</x:f>
        <x:v>45828</x:v>
      </x:c>
      <x:c r="B177" s="21" t="n">
        <x:f>WEEKDAY(A177,2)</x:f>
        <x:v>5</x:v>
      </x:c>
      <x:c r="C177" s="21" t="n">
        <x:f>MONTH(A177)</x:f>
        <x:v>6</x:v>
      </x:c>
      <x:c r="D177" s="21" t="n">
        <x:f>IF(ISNUMBER(E177),IF(E177&gt;0,1,0),"")</x:f>
        <x:v>0</x:v>
      </x:c>
      <x:c r="E177" s="21" t="n">
        <x:f>IF(COUNTIF(Ferien!$H$7:$H$26,"Erfasst")=COUNTA(Ferien!$A$7:$A$26),COUNTIFS(Ferien!$A$7:$A$26,"&lt;&gt;",Ferien!$B$7:$B$26,"&lt;="&amp;A177,Ferien!$C$7:$C$26,"&gt;="&amp;A177),"")</x:f>
        <x:v>0</x:v>
      </x:c>
      <x:c r="F177" s="16"/>
      <x:c r="G177" s="16" t="n">
        <x:v>2025</x:v>
      </x:c>
      <x:c r="H177" s="21" t="str">
        <x:f>IF(COUNTIF(Ferien!$H$7:$H$26,"Erfasst")=COUNTA(Ferien!$A$7:$A$26),"Geprüfte Termine","Ferien prüfen")</x:f>
        <x:v>Geprüfte Termine</x:v>
      </x:c>
    </x:row>
    <x:row r="178" ht="28" customHeight="1">
      <x:c r="A178" s="26" t="n">
        <x:f>DATE(2025,1,1)+171</x:f>
        <x:v>45829</x:v>
      </x:c>
      <x:c r="B178" s="21" t="n">
        <x:f>WEEKDAY(A178,2)</x:f>
        <x:v>6</x:v>
      </x:c>
      <x:c r="C178" s="21" t="n">
        <x:f>MONTH(A178)</x:f>
        <x:v>6</x:v>
      </x:c>
      <x:c r="D178" s="21" t="n">
        <x:f>IF(ISNUMBER(E178),IF(E178&gt;0,1,0),"")</x:f>
        <x:v>0</x:v>
      </x:c>
      <x:c r="E178" s="21" t="n">
        <x:f>IF(COUNTIF(Ferien!$H$7:$H$26,"Erfasst")=COUNTA(Ferien!$A$7:$A$26),COUNTIFS(Ferien!$A$7:$A$26,"&lt;&gt;",Ferien!$B$7:$B$26,"&lt;="&amp;A178,Ferien!$C$7:$C$26,"&gt;="&amp;A178),"")</x:f>
        <x:v>0</x:v>
      </x:c>
      <x:c r="F178" s="16"/>
      <x:c r="G178" s="16" t="n">
        <x:v>2025</x:v>
      </x:c>
      <x:c r="H178" s="21" t="str">
        <x:f>IF(COUNTIF(Ferien!$H$7:$H$26,"Erfasst")=COUNTA(Ferien!$A$7:$A$26),"Geprüfte Termine","Ferien prüfen")</x:f>
        <x:v>Geprüfte Termine</x:v>
      </x:c>
    </x:row>
    <x:row r="179" ht="28" customHeight="1">
      <x:c r="A179" s="26" t="n">
        <x:f>DATE(2025,1,1)+172</x:f>
        <x:v>45830</x:v>
      </x:c>
      <x:c r="B179" s="21" t="n">
        <x:f>WEEKDAY(A179,2)</x:f>
        <x:v>7</x:v>
      </x:c>
      <x:c r="C179" s="21" t="n">
        <x:f>MONTH(A179)</x:f>
        <x:v>6</x:v>
      </x:c>
      <x:c r="D179" s="21" t="n">
        <x:f>IF(ISNUMBER(E179),IF(E179&gt;0,1,0),"")</x:f>
        <x:v>0</x:v>
      </x:c>
      <x:c r="E179" s="21" t="n">
        <x:f>IF(COUNTIF(Ferien!$H$7:$H$26,"Erfasst")=COUNTA(Ferien!$A$7:$A$26),COUNTIFS(Ferien!$A$7:$A$26,"&lt;&gt;",Ferien!$B$7:$B$26,"&lt;="&amp;A179,Ferien!$C$7:$C$26,"&gt;="&amp;A179),"")</x:f>
        <x:v>0</x:v>
      </x:c>
      <x:c r="F179" s="16"/>
      <x:c r="G179" s="16" t="n">
        <x:v>2025</x:v>
      </x:c>
      <x:c r="H179" s="21" t="str">
        <x:f>IF(COUNTIF(Ferien!$H$7:$H$26,"Erfasst")=COUNTA(Ferien!$A$7:$A$26),"Geprüfte Termine","Ferien prüfen")</x:f>
        <x:v>Geprüfte Termine</x:v>
      </x:c>
    </x:row>
    <x:row r="180" ht="28" customHeight="1">
      <x:c r="A180" s="26" t="n">
        <x:f>DATE(2025,1,1)+173</x:f>
        <x:v>45831</x:v>
      </x:c>
      <x:c r="B180" s="21" t="n">
        <x:f>WEEKDAY(A180,2)</x:f>
        <x:v>1</x:v>
      </x:c>
      <x:c r="C180" s="21" t="n">
        <x:f>MONTH(A180)</x:f>
        <x:v>6</x:v>
      </x:c>
      <x:c r="D180" s="21" t="n">
        <x:f>IF(ISNUMBER(E180),IF(E180&gt;0,1,0),"")</x:f>
        <x:v>0</x:v>
      </x:c>
      <x:c r="E180" s="21" t="n">
        <x:f>IF(COUNTIF(Ferien!$H$7:$H$26,"Erfasst")=COUNTA(Ferien!$A$7:$A$26),COUNTIFS(Ferien!$A$7:$A$26,"&lt;&gt;",Ferien!$B$7:$B$26,"&lt;="&amp;A180,Ferien!$C$7:$C$26,"&gt;="&amp;A180),"")</x:f>
        <x:v>0</x:v>
      </x:c>
      <x:c r="F180" s="16"/>
      <x:c r="G180" s="16" t="n">
        <x:v>2025</x:v>
      </x:c>
      <x:c r="H180" s="21" t="str">
        <x:f>IF(COUNTIF(Ferien!$H$7:$H$26,"Erfasst")=COUNTA(Ferien!$A$7:$A$26),"Geprüfte Termine","Ferien prüfen")</x:f>
        <x:v>Geprüfte Termine</x:v>
      </x:c>
    </x:row>
    <x:row r="181" ht="28" customHeight="1">
      <x:c r="A181" s="26" t="n">
        <x:f>DATE(2025,1,1)+174</x:f>
        <x:v>45832</x:v>
      </x:c>
      <x:c r="B181" s="21" t="n">
        <x:f>WEEKDAY(A181,2)</x:f>
        <x:v>2</x:v>
      </x:c>
      <x:c r="C181" s="21" t="n">
        <x:f>MONTH(A181)</x:f>
        <x:v>6</x:v>
      </x:c>
      <x:c r="D181" s="21" t="n">
        <x:f>IF(ISNUMBER(E181),IF(E181&gt;0,1,0),"")</x:f>
        <x:v>0</x:v>
      </x:c>
      <x:c r="E181" s="21" t="n">
        <x:f>IF(COUNTIF(Ferien!$H$7:$H$26,"Erfasst")=COUNTA(Ferien!$A$7:$A$26),COUNTIFS(Ferien!$A$7:$A$26,"&lt;&gt;",Ferien!$B$7:$B$26,"&lt;="&amp;A181,Ferien!$C$7:$C$26,"&gt;="&amp;A181),"")</x:f>
        <x:v>0</x:v>
      </x:c>
      <x:c r="F181" s="16"/>
      <x:c r="G181" s="16" t="n">
        <x:v>2025</x:v>
      </x:c>
      <x:c r="H181" s="21" t="str">
        <x:f>IF(COUNTIF(Ferien!$H$7:$H$26,"Erfasst")=COUNTA(Ferien!$A$7:$A$26),"Geprüfte Termine","Ferien prüfen")</x:f>
        <x:v>Geprüfte Termine</x:v>
      </x:c>
    </x:row>
    <x:row r="182" ht="28" customHeight="1">
      <x:c r="A182" s="26" t="n">
        <x:f>DATE(2025,1,1)+175</x:f>
        <x:v>45833</x:v>
      </x:c>
      <x:c r="B182" s="21" t="n">
        <x:f>WEEKDAY(A182,2)</x:f>
        <x:v>3</x:v>
      </x:c>
      <x:c r="C182" s="21" t="n">
        <x:f>MONTH(A182)</x:f>
        <x:v>6</x:v>
      </x:c>
      <x:c r="D182" s="21" t="n">
        <x:f>IF(ISNUMBER(E182),IF(E182&gt;0,1,0),"")</x:f>
        <x:v>0</x:v>
      </x:c>
      <x:c r="E182" s="21" t="n">
        <x:f>IF(COUNTIF(Ferien!$H$7:$H$26,"Erfasst")=COUNTA(Ferien!$A$7:$A$26),COUNTIFS(Ferien!$A$7:$A$26,"&lt;&gt;",Ferien!$B$7:$B$26,"&lt;="&amp;A182,Ferien!$C$7:$C$26,"&gt;="&amp;A182),"")</x:f>
        <x:v>0</x:v>
      </x:c>
      <x:c r="F182" s="16"/>
      <x:c r="G182" s="16" t="n">
        <x:v>2025</x:v>
      </x:c>
      <x:c r="H182" s="21" t="str">
        <x:f>IF(COUNTIF(Ferien!$H$7:$H$26,"Erfasst")=COUNTA(Ferien!$A$7:$A$26),"Geprüfte Termine","Ferien prüfen")</x:f>
        <x:v>Geprüfte Termine</x:v>
      </x:c>
    </x:row>
    <x:row r="183" ht="28" customHeight="1">
      <x:c r="A183" s="26" t="n">
        <x:f>DATE(2025,1,1)+176</x:f>
        <x:v>45834</x:v>
      </x:c>
      <x:c r="B183" s="21" t="n">
        <x:f>WEEKDAY(A183,2)</x:f>
        <x:v>4</x:v>
      </x:c>
      <x:c r="C183" s="21" t="n">
        <x:f>MONTH(A183)</x:f>
        <x:v>6</x:v>
      </x:c>
      <x:c r="D183" s="21" t="n">
        <x:f>IF(ISNUMBER(E183),IF(E183&gt;0,1,0),"")</x:f>
        <x:v>0</x:v>
      </x:c>
      <x:c r="E183" s="21" t="n">
        <x:f>IF(COUNTIF(Ferien!$H$7:$H$26,"Erfasst")=COUNTA(Ferien!$A$7:$A$26),COUNTIFS(Ferien!$A$7:$A$26,"&lt;&gt;",Ferien!$B$7:$B$26,"&lt;="&amp;A183,Ferien!$C$7:$C$26,"&gt;="&amp;A183),"")</x:f>
        <x:v>0</x:v>
      </x:c>
      <x:c r="F183" s="16"/>
      <x:c r="G183" s="16" t="n">
        <x:v>2025</x:v>
      </x:c>
      <x:c r="H183" s="21" t="str">
        <x:f>IF(COUNTIF(Ferien!$H$7:$H$26,"Erfasst")=COUNTA(Ferien!$A$7:$A$26),"Geprüfte Termine","Ferien prüfen")</x:f>
        <x:v>Geprüfte Termine</x:v>
      </x:c>
    </x:row>
    <x:row r="184" ht="28" customHeight="1">
      <x:c r="A184" s="26" t="n">
        <x:f>DATE(2025,1,1)+177</x:f>
        <x:v>45835</x:v>
      </x:c>
      <x:c r="B184" s="21" t="n">
        <x:f>WEEKDAY(A184,2)</x:f>
        <x:v>5</x:v>
      </x:c>
      <x:c r="C184" s="21" t="n">
        <x:f>MONTH(A184)</x:f>
        <x:v>6</x:v>
      </x:c>
      <x:c r="D184" s="21" t="n">
        <x:f>IF(ISNUMBER(E184),IF(E184&gt;0,1,0),"")</x:f>
        <x:v>0</x:v>
      </x:c>
      <x:c r="E184" s="21" t="n">
        <x:f>IF(COUNTIF(Ferien!$H$7:$H$26,"Erfasst")=COUNTA(Ferien!$A$7:$A$26),COUNTIFS(Ferien!$A$7:$A$26,"&lt;&gt;",Ferien!$B$7:$B$26,"&lt;="&amp;A184,Ferien!$C$7:$C$26,"&gt;="&amp;A184),"")</x:f>
        <x:v>0</x:v>
      </x:c>
      <x:c r="F184" s="16"/>
      <x:c r="G184" s="16" t="n">
        <x:v>2025</x:v>
      </x:c>
      <x:c r="H184" s="21" t="str">
        <x:f>IF(COUNTIF(Ferien!$H$7:$H$26,"Erfasst")=COUNTA(Ferien!$A$7:$A$26),"Geprüfte Termine","Ferien prüfen")</x:f>
        <x:v>Geprüfte Termine</x:v>
      </x:c>
    </x:row>
    <x:row r="185" ht="28" customHeight="1">
      <x:c r="A185" s="26" t="n">
        <x:f>DATE(2025,1,1)+178</x:f>
        <x:v>45836</x:v>
      </x:c>
      <x:c r="B185" s="21" t="n">
        <x:f>WEEKDAY(A185,2)</x:f>
        <x:v>6</x:v>
      </x:c>
      <x:c r="C185" s="21" t="n">
        <x:f>MONTH(A185)</x:f>
        <x:v>6</x:v>
      </x:c>
      <x:c r="D185" s="21" t="n">
        <x:f>IF(ISNUMBER(E185),IF(E185&gt;0,1,0),"")</x:f>
        <x:v>0</x:v>
      </x:c>
      <x:c r="E185" s="21" t="n">
        <x:f>IF(COUNTIF(Ferien!$H$7:$H$26,"Erfasst")=COUNTA(Ferien!$A$7:$A$26),COUNTIFS(Ferien!$A$7:$A$26,"&lt;&gt;",Ferien!$B$7:$B$26,"&lt;="&amp;A185,Ferien!$C$7:$C$26,"&gt;="&amp;A185),"")</x:f>
        <x:v>0</x:v>
      </x:c>
      <x:c r="F185" s="16"/>
      <x:c r="G185" s="16" t="n">
        <x:v>2025</x:v>
      </x:c>
      <x:c r="H185" s="21" t="str">
        <x:f>IF(COUNTIF(Ferien!$H$7:$H$26,"Erfasst")=COUNTA(Ferien!$A$7:$A$26),"Geprüfte Termine","Ferien prüfen")</x:f>
        <x:v>Geprüfte Termine</x:v>
      </x:c>
    </x:row>
    <x:row r="186" ht="28" customHeight="1">
      <x:c r="A186" s="26" t="n">
        <x:f>DATE(2025,1,1)+179</x:f>
        <x:v>45837</x:v>
      </x:c>
      <x:c r="B186" s="21" t="n">
        <x:f>WEEKDAY(A186,2)</x:f>
        <x:v>7</x:v>
      </x:c>
      <x:c r="C186" s="21" t="n">
        <x:f>MONTH(A186)</x:f>
        <x:v>6</x:v>
      </x:c>
      <x:c r="D186" s="21" t="n">
        <x:f>IF(ISNUMBER(E186),IF(E186&gt;0,1,0),"")</x:f>
        <x:v>0</x:v>
      </x:c>
      <x:c r="E186" s="21" t="n">
        <x:f>IF(COUNTIF(Ferien!$H$7:$H$26,"Erfasst")=COUNTA(Ferien!$A$7:$A$26),COUNTIFS(Ferien!$A$7:$A$26,"&lt;&gt;",Ferien!$B$7:$B$26,"&lt;="&amp;A186,Ferien!$C$7:$C$26,"&gt;="&amp;A186),"")</x:f>
        <x:v>0</x:v>
      </x:c>
      <x:c r="F186" s="16"/>
      <x:c r="G186" s="16" t="n">
        <x:v>2025</x:v>
      </x:c>
      <x:c r="H186" s="21" t="str">
        <x:f>IF(COUNTIF(Ferien!$H$7:$H$26,"Erfasst")=COUNTA(Ferien!$A$7:$A$26),"Geprüfte Termine","Ferien prüfen")</x:f>
        <x:v>Geprüfte Termine</x:v>
      </x:c>
    </x:row>
    <x:row r="187" ht="28" customHeight="1">
      <x:c r="A187" s="26" t="n">
        <x:f>DATE(2025,1,1)+180</x:f>
        <x:v>45838</x:v>
      </x:c>
      <x:c r="B187" s="21" t="n">
        <x:f>WEEKDAY(A187,2)</x:f>
        <x:v>1</x:v>
      </x:c>
      <x:c r="C187" s="21" t="n">
        <x:f>MONTH(A187)</x:f>
        <x:v>6</x:v>
      </x:c>
      <x:c r="D187" s="21" t="n">
        <x:f>IF(ISNUMBER(E187),IF(E187&gt;0,1,0),"")</x:f>
        <x:v>0</x:v>
      </x:c>
      <x:c r="E187" s="21" t="n">
        <x:f>IF(COUNTIF(Ferien!$H$7:$H$26,"Erfasst")=COUNTA(Ferien!$A$7:$A$26),COUNTIFS(Ferien!$A$7:$A$26,"&lt;&gt;",Ferien!$B$7:$B$26,"&lt;="&amp;A187,Ferien!$C$7:$C$26,"&gt;="&amp;A187),"")</x:f>
        <x:v>0</x:v>
      </x:c>
      <x:c r="F187" s="16"/>
      <x:c r="G187" s="16" t="n">
        <x:v>2025</x:v>
      </x:c>
      <x:c r="H187" s="21" t="str">
        <x:f>IF(COUNTIF(Ferien!$H$7:$H$26,"Erfasst")=COUNTA(Ferien!$A$7:$A$26),"Geprüfte Termine","Ferien prüfen")</x:f>
        <x:v>Geprüfte Termine</x:v>
      </x:c>
    </x:row>
    <x:row r="188" ht="28" customHeight="1">
      <x:c r="A188" s="26" t="n">
        <x:f>DATE(2025,1,1)+181</x:f>
        <x:v>45839</x:v>
      </x:c>
      <x:c r="B188" s="21" t="n">
        <x:f>WEEKDAY(A188,2)</x:f>
        <x:v>2</x:v>
      </x:c>
      <x:c r="C188" s="21" t="n">
        <x:f>MONTH(A188)</x:f>
        <x:v>7</x:v>
      </x:c>
      <x:c r="D188" s="21" t="n">
        <x:f>IF(ISNUMBER(E188),IF(E188&gt;0,1,0),"")</x:f>
        <x:v>0</x:v>
      </x:c>
      <x:c r="E188" s="21" t="n">
        <x:f>IF(COUNTIF(Ferien!$H$7:$H$26,"Erfasst")=COUNTA(Ferien!$A$7:$A$26),COUNTIFS(Ferien!$A$7:$A$26,"&lt;&gt;",Ferien!$B$7:$B$26,"&lt;="&amp;A188,Ferien!$C$7:$C$26,"&gt;="&amp;A188),"")</x:f>
        <x:v>0</x:v>
      </x:c>
      <x:c r="F188" s="16"/>
      <x:c r="G188" s="16" t="n">
        <x:v>2025</x:v>
      </x:c>
      <x:c r="H188" s="21" t="str">
        <x:f>IF(COUNTIF(Ferien!$H$7:$H$26,"Erfasst")=COUNTA(Ferien!$A$7:$A$26),"Geprüfte Termine","Ferien prüfen")</x:f>
        <x:v>Geprüfte Termine</x:v>
      </x:c>
    </x:row>
    <x:row r="189" ht="28" customHeight="1">
      <x:c r="A189" s="26" t="n">
        <x:f>DATE(2025,1,1)+182</x:f>
        <x:v>45840</x:v>
      </x:c>
      <x:c r="B189" s="21" t="n">
        <x:f>WEEKDAY(A189,2)</x:f>
        <x:v>3</x:v>
      </x:c>
      <x:c r="C189" s="21" t="n">
        <x:f>MONTH(A189)</x:f>
        <x:v>7</x:v>
      </x:c>
      <x:c r="D189" s="21" t="n">
        <x:f>IF(ISNUMBER(E189),IF(E189&gt;0,1,0),"")</x:f>
        <x:v>0</x:v>
      </x:c>
      <x:c r="E189" s="21" t="n">
        <x:f>IF(COUNTIF(Ferien!$H$7:$H$26,"Erfasst")=COUNTA(Ferien!$A$7:$A$26),COUNTIFS(Ferien!$A$7:$A$26,"&lt;&gt;",Ferien!$B$7:$B$26,"&lt;="&amp;A189,Ferien!$C$7:$C$26,"&gt;="&amp;A189),"")</x:f>
        <x:v>0</x:v>
      </x:c>
      <x:c r="F189" s="16"/>
      <x:c r="G189" s="16" t="n">
        <x:v>2025</x:v>
      </x:c>
      <x:c r="H189" s="21" t="str">
        <x:f>IF(COUNTIF(Ferien!$H$7:$H$26,"Erfasst")=COUNTA(Ferien!$A$7:$A$26),"Geprüfte Termine","Ferien prüfen")</x:f>
        <x:v>Geprüfte Termine</x:v>
      </x:c>
    </x:row>
    <x:row r="190" ht="28" customHeight="1">
      <x:c r="A190" s="26" t="n">
        <x:f>DATE(2025,1,1)+183</x:f>
        <x:v>45841</x:v>
      </x:c>
      <x:c r="B190" s="21" t="n">
        <x:f>WEEKDAY(A190,2)</x:f>
        <x:v>4</x:v>
      </x:c>
      <x:c r="C190" s="21" t="n">
        <x:f>MONTH(A190)</x:f>
        <x:v>7</x:v>
      </x:c>
      <x:c r="D190" s="21" t="n">
        <x:f>IF(ISNUMBER(E190),IF(E190&gt;0,1,0),"")</x:f>
        <x:v>0</x:v>
      </x:c>
      <x:c r="E190" s="21" t="n">
        <x:f>IF(COUNTIF(Ferien!$H$7:$H$26,"Erfasst")=COUNTA(Ferien!$A$7:$A$26),COUNTIFS(Ferien!$A$7:$A$26,"&lt;&gt;",Ferien!$B$7:$B$26,"&lt;="&amp;A190,Ferien!$C$7:$C$26,"&gt;="&amp;A190),"")</x:f>
        <x:v>0</x:v>
      </x:c>
      <x:c r="F190" s="16"/>
      <x:c r="G190" s="16" t="n">
        <x:v>2025</x:v>
      </x:c>
      <x:c r="H190" s="21" t="str">
        <x:f>IF(COUNTIF(Ferien!$H$7:$H$26,"Erfasst")=COUNTA(Ferien!$A$7:$A$26),"Geprüfte Termine","Ferien prüfen")</x:f>
        <x:v>Geprüfte Termine</x:v>
      </x:c>
    </x:row>
    <x:row r="191" ht="28" customHeight="1">
      <x:c r="A191" s="26" t="n">
        <x:f>DATE(2025,1,1)+184</x:f>
        <x:v>45842</x:v>
      </x:c>
      <x:c r="B191" s="21" t="n">
        <x:f>WEEKDAY(A191,2)</x:f>
        <x:v>5</x:v>
      </x:c>
      <x:c r="C191" s="21" t="n">
        <x:f>MONTH(A191)</x:f>
        <x:v>7</x:v>
      </x:c>
      <x:c r="D191" s="21" t="n">
        <x:f>IF(ISNUMBER(E191),IF(E191&gt;0,1,0),"")</x:f>
        <x:v>0</x:v>
      </x:c>
      <x:c r="E191" s="21" t="n">
        <x:f>IF(COUNTIF(Ferien!$H$7:$H$26,"Erfasst")=COUNTA(Ferien!$A$7:$A$26),COUNTIFS(Ferien!$A$7:$A$26,"&lt;&gt;",Ferien!$B$7:$B$26,"&lt;="&amp;A191,Ferien!$C$7:$C$26,"&gt;="&amp;A191),"")</x:f>
        <x:v>0</x:v>
      </x:c>
      <x:c r="F191" s="16"/>
      <x:c r="G191" s="16" t="n">
        <x:v>2025</x:v>
      </x:c>
      <x:c r="H191" s="21" t="str">
        <x:f>IF(COUNTIF(Ferien!$H$7:$H$26,"Erfasst")=COUNTA(Ferien!$A$7:$A$26),"Geprüfte Termine","Ferien prüfen")</x:f>
        <x:v>Geprüfte Termine</x:v>
      </x:c>
    </x:row>
    <x:row r="192" ht="28" customHeight="1">
      <x:c r="A192" s="26" t="n">
        <x:f>DATE(2025,1,1)+185</x:f>
        <x:v>45843</x:v>
      </x:c>
      <x:c r="B192" s="21" t="n">
        <x:f>WEEKDAY(A192,2)</x:f>
        <x:v>6</x:v>
      </x:c>
      <x:c r="C192" s="21" t="n">
        <x:f>MONTH(A192)</x:f>
        <x:v>7</x:v>
      </x:c>
      <x:c r="D192" s="21" t="n">
        <x:f>IF(ISNUMBER(E192),IF(E192&gt;0,1,0),"")</x:f>
        <x:v>0</x:v>
      </x:c>
      <x:c r="E192" s="21" t="n">
        <x:f>IF(COUNTIF(Ferien!$H$7:$H$26,"Erfasst")=COUNTA(Ferien!$A$7:$A$26),COUNTIFS(Ferien!$A$7:$A$26,"&lt;&gt;",Ferien!$B$7:$B$26,"&lt;="&amp;A192,Ferien!$C$7:$C$26,"&gt;="&amp;A192),"")</x:f>
        <x:v>0</x:v>
      </x:c>
      <x:c r="F192" s="16"/>
      <x:c r="G192" s="16" t="n">
        <x:v>2025</x:v>
      </x:c>
      <x:c r="H192" s="21" t="str">
        <x:f>IF(COUNTIF(Ferien!$H$7:$H$26,"Erfasst")=COUNTA(Ferien!$A$7:$A$26),"Geprüfte Termine","Ferien prüfen")</x:f>
        <x:v>Geprüfte Termine</x:v>
      </x:c>
    </x:row>
    <x:row r="193" ht="28" customHeight="1">
      <x:c r="A193" s="26" t="n">
        <x:f>DATE(2025,1,1)+186</x:f>
        <x:v>45844</x:v>
      </x:c>
      <x:c r="B193" s="21" t="n">
        <x:f>WEEKDAY(A193,2)</x:f>
        <x:v>7</x:v>
      </x:c>
      <x:c r="C193" s="21" t="n">
        <x:f>MONTH(A193)</x:f>
        <x:v>7</x:v>
      </x:c>
      <x:c r="D193" s="21" t="n">
        <x:f>IF(ISNUMBER(E193),IF(E193&gt;0,1,0),"")</x:f>
        <x:v>0</x:v>
      </x:c>
      <x:c r="E193" s="21" t="n">
        <x:f>IF(COUNTIF(Ferien!$H$7:$H$26,"Erfasst")=COUNTA(Ferien!$A$7:$A$26),COUNTIFS(Ferien!$A$7:$A$26,"&lt;&gt;",Ferien!$B$7:$B$26,"&lt;="&amp;A193,Ferien!$C$7:$C$26,"&gt;="&amp;A193),"")</x:f>
        <x:v>0</x:v>
      </x:c>
      <x:c r="F193" s="16"/>
      <x:c r="G193" s="16" t="n">
        <x:v>2025</x:v>
      </x:c>
      <x:c r="H193" s="21" t="str">
        <x:f>IF(COUNTIF(Ferien!$H$7:$H$26,"Erfasst")=COUNTA(Ferien!$A$7:$A$26),"Geprüfte Termine","Ferien prüfen")</x:f>
        <x:v>Geprüfte Termine</x:v>
      </x:c>
    </x:row>
    <x:row r="194" ht="28" customHeight="1">
      <x:c r="A194" s="26" t="n">
        <x:f>DATE(2025,1,1)+187</x:f>
        <x:v>45845</x:v>
      </x:c>
      <x:c r="B194" s="21" t="n">
        <x:f>WEEKDAY(A194,2)</x:f>
        <x:v>1</x:v>
      </x:c>
      <x:c r="C194" s="21" t="n">
        <x:f>MONTH(A194)</x:f>
        <x:v>7</x:v>
      </x:c>
      <x:c r="D194" s="21" t="n">
        <x:f>IF(ISNUMBER(E194),IF(E194&gt;0,1,0),"")</x:f>
        <x:v>1</x:v>
      </x:c>
      <x:c r="E194" s="21" t="n">
        <x:f>IF(COUNTIF(Ferien!$H$7:$H$26,"Erfasst")=COUNTA(Ferien!$A$7:$A$26),COUNTIFS(Ferien!$A$7:$A$26,"&lt;&gt;",Ferien!$B$7:$B$26,"&lt;="&amp;A194,Ferien!$C$7:$C$26,"&gt;="&amp;A194),"")</x:f>
        <x:v>1</x:v>
      </x:c>
      <x:c r="F194" s="16"/>
      <x:c r="G194" s="16" t="n">
        <x:v>2025</x:v>
      </x:c>
      <x:c r="H194" s="21" t="str">
        <x:f>IF(COUNTIF(Ferien!$H$7:$H$26,"Erfasst")=COUNTA(Ferien!$A$7:$A$26),"Geprüfte Termine","Ferien prüfen")</x:f>
        <x:v>Geprüfte Termine</x:v>
      </x:c>
    </x:row>
    <x:row r="195" ht="28" customHeight="1">
      <x:c r="A195" s="26" t="n">
        <x:f>DATE(2025,1,1)+188</x:f>
        <x:v>45846</x:v>
      </x:c>
      <x:c r="B195" s="21" t="n">
        <x:f>WEEKDAY(A195,2)</x:f>
        <x:v>2</x:v>
      </x:c>
      <x:c r="C195" s="21" t="n">
        <x:f>MONTH(A195)</x:f>
        <x:v>7</x:v>
      </x:c>
      <x:c r="D195" s="21" t="n">
        <x:f>IF(ISNUMBER(E195),IF(E195&gt;0,1,0),"")</x:f>
        <x:v>1</x:v>
      </x:c>
      <x:c r="E195" s="21" t="n">
        <x:f>IF(COUNTIF(Ferien!$H$7:$H$26,"Erfasst")=COUNTA(Ferien!$A$7:$A$26),COUNTIFS(Ferien!$A$7:$A$26,"&lt;&gt;",Ferien!$B$7:$B$26,"&lt;="&amp;A195,Ferien!$C$7:$C$26,"&gt;="&amp;A195),"")</x:f>
        <x:v>1</x:v>
      </x:c>
      <x:c r="F195" s="16"/>
      <x:c r="G195" s="16" t="n">
        <x:v>2025</x:v>
      </x:c>
      <x:c r="H195" s="21" t="str">
        <x:f>IF(COUNTIF(Ferien!$H$7:$H$26,"Erfasst")=COUNTA(Ferien!$A$7:$A$26),"Geprüfte Termine","Ferien prüfen")</x:f>
        <x:v>Geprüfte Termine</x:v>
      </x:c>
    </x:row>
    <x:row r="196" ht="28" customHeight="1">
      <x:c r="A196" s="26" t="n">
        <x:f>DATE(2025,1,1)+189</x:f>
        <x:v>45847</x:v>
      </x:c>
      <x:c r="B196" s="21" t="n">
        <x:f>WEEKDAY(A196,2)</x:f>
        <x:v>3</x:v>
      </x:c>
      <x:c r="C196" s="21" t="n">
        <x:f>MONTH(A196)</x:f>
        <x:v>7</x:v>
      </x:c>
      <x:c r="D196" s="21" t="n">
        <x:f>IF(ISNUMBER(E196),IF(E196&gt;0,1,0),"")</x:f>
        <x:v>1</x:v>
      </x:c>
      <x:c r="E196" s="21" t="n">
        <x:f>IF(COUNTIF(Ferien!$H$7:$H$26,"Erfasst")=COUNTA(Ferien!$A$7:$A$26),COUNTIFS(Ferien!$A$7:$A$26,"&lt;&gt;",Ferien!$B$7:$B$26,"&lt;="&amp;A196,Ferien!$C$7:$C$26,"&gt;="&amp;A196),"")</x:f>
        <x:v>1</x:v>
      </x:c>
      <x:c r="F196" s="16"/>
      <x:c r="G196" s="16" t="n">
        <x:v>2025</x:v>
      </x:c>
      <x:c r="H196" s="21" t="str">
        <x:f>IF(COUNTIF(Ferien!$H$7:$H$26,"Erfasst")=COUNTA(Ferien!$A$7:$A$26),"Geprüfte Termine","Ferien prüfen")</x:f>
        <x:v>Geprüfte Termine</x:v>
      </x:c>
    </x:row>
    <x:row r="197" ht="28" customHeight="1">
      <x:c r="A197" s="26" t="n">
        <x:f>DATE(2025,1,1)+190</x:f>
        <x:v>45848</x:v>
      </x:c>
      <x:c r="B197" s="21" t="n">
        <x:f>WEEKDAY(A197,2)</x:f>
        <x:v>4</x:v>
      </x:c>
      <x:c r="C197" s="21" t="n">
        <x:f>MONTH(A197)</x:f>
        <x:v>7</x:v>
      </x:c>
      <x:c r="D197" s="21" t="n">
        <x:f>IF(ISNUMBER(E197),IF(E197&gt;0,1,0),"")</x:f>
        <x:v>1</x:v>
      </x:c>
      <x:c r="E197" s="21" t="n">
        <x:f>IF(COUNTIF(Ferien!$H$7:$H$26,"Erfasst")=COUNTA(Ferien!$A$7:$A$26),COUNTIFS(Ferien!$A$7:$A$26,"&lt;&gt;",Ferien!$B$7:$B$26,"&lt;="&amp;A197,Ferien!$C$7:$C$26,"&gt;="&amp;A197),"")</x:f>
        <x:v>1</x:v>
      </x:c>
      <x:c r="F197" s="16"/>
      <x:c r="G197" s="16" t="n">
        <x:v>2025</x:v>
      </x:c>
      <x:c r="H197" s="21" t="str">
        <x:f>IF(COUNTIF(Ferien!$H$7:$H$26,"Erfasst")=COUNTA(Ferien!$A$7:$A$26),"Geprüfte Termine","Ferien prüfen")</x:f>
        <x:v>Geprüfte Termine</x:v>
      </x:c>
    </x:row>
    <x:row r="198" ht="28" customHeight="1">
      <x:c r="A198" s="26" t="n">
        <x:f>DATE(2025,1,1)+191</x:f>
        <x:v>45849</x:v>
      </x:c>
      <x:c r="B198" s="21" t="n">
        <x:f>WEEKDAY(A198,2)</x:f>
        <x:v>5</x:v>
      </x:c>
      <x:c r="C198" s="21" t="n">
        <x:f>MONTH(A198)</x:f>
        <x:v>7</x:v>
      </x:c>
      <x:c r="D198" s="21" t="n">
        <x:f>IF(ISNUMBER(E198),IF(E198&gt;0,1,0),"")</x:f>
        <x:v>1</x:v>
      </x:c>
      <x:c r="E198" s="21" t="n">
        <x:f>IF(COUNTIF(Ferien!$H$7:$H$26,"Erfasst")=COUNTA(Ferien!$A$7:$A$26),COUNTIFS(Ferien!$A$7:$A$26,"&lt;&gt;",Ferien!$B$7:$B$26,"&lt;="&amp;A198,Ferien!$C$7:$C$26,"&gt;="&amp;A198),"")</x:f>
        <x:v>1</x:v>
      </x:c>
      <x:c r="F198" s="16"/>
      <x:c r="G198" s="16" t="n">
        <x:v>2025</x:v>
      </x:c>
      <x:c r="H198" s="21" t="str">
        <x:f>IF(COUNTIF(Ferien!$H$7:$H$26,"Erfasst")=COUNTA(Ferien!$A$7:$A$26),"Geprüfte Termine","Ferien prüfen")</x:f>
        <x:v>Geprüfte Termine</x:v>
      </x:c>
    </x:row>
    <x:row r="199" ht="28" customHeight="1">
      <x:c r="A199" s="26" t="n">
        <x:f>DATE(2025,1,1)+192</x:f>
        <x:v>45850</x:v>
      </x:c>
      <x:c r="B199" s="21" t="n">
        <x:f>WEEKDAY(A199,2)</x:f>
        <x:v>6</x:v>
      </x:c>
      <x:c r="C199" s="21" t="n">
        <x:f>MONTH(A199)</x:f>
        <x:v>7</x:v>
      </x:c>
      <x:c r="D199" s="21" t="n">
        <x:f>IF(ISNUMBER(E199),IF(E199&gt;0,1,0),"")</x:f>
        <x:v>1</x:v>
      </x:c>
      <x:c r="E199" s="21" t="n">
        <x:f>IF(COUNTIF(Ferien!$H$7:$H$26,"Erfasst")=COUNTA(Ferien!$A$7:$A$26),COUNTIFS(Ferien!$A$7:$A$26,"&lt;&gt;",Ferien!$B$7:$B$26,"&lt;="&amp;A199,Ferien!$C$7:$C$26,"&gt;="&amp;A199),"")</x:f>
        <x:v>1</x:v>
      </x:c>
      <x:c r="F199" s="16"/>
      <x:c r="G199" s="16" t="n">
        <x:v>2025</x:v>
      </x:c>
      <x:c r="H199" s="21" t="str">
        <x:f>IF(COUNTIF(Ferien!$H$7:$H$26,"Erfasst")=COUNTA(Ferien!$A$7:$A$26),"Geprüfte Termine","Ferien prüfen")</x:f>
        <x:v>Geprüfte Termine</x:v>
      </x:c>
    </x:row>
    <x:row r="200" ht="28" customHeight="1">
      <x:c r="A200" s="26" t="n">
        <x:f>DATE(2025,1,1)+193</x:f>
        <x:v>45851</x:v>
      </x:c>
      <x:c r="B200" s="21" t="n">
        <x:f>WEEKDAY(A200,2)</x:f>
        <x:v>7</x:v>
      </x:c>
      <x:c r="C200" s="21" t="n">
        <x:f>MONTH(A200)</x:f>
        <x:v>7</x:v>
      </x:c>
      <x:c r="D200" s="21" t="n">
        <x:f>IF(ISNUMBER(E200),IF(E200&gt;0,1,0),"")</x:f>
        <x:v>1</x:v>
      </x:c>
      <x:c r="E200" s="21" t="n">
        <x:f>IF(COUNTIF(Ferien!$H$7:$H$26,"Erfasst")=COUNTA(Ferien!$A$7:$A$26),COUNTIFS(Ferien!$A$7:$A$26,"&lt;&gt;",Ferien!$B$7:$B$26,"&lt;="&amp;A200,Ferien!$C$7:$C$26,"&gt;="&amp;A200),"")</x:f>
        <x:v>1</x:v>
      </x:c>
      <x:c r="F200" s="16"/>
      <x:c r="G200" s="16" t="n">
        <x:v>2025</x:v>
      </x:c>
      <x:c r="H200" s="21" t="str">
        <x:f>IF(COUNTIF(Ferien!$H$7:$H$26,"Erfasst")=COUNTA(Ferien!$A$7:$A$26),"Geprüfte Termine","Ferien prüfen")</x:f>
        <x:v>Geprüfte Termine</x:v>
      </x:c>
    </x:row>
    <x:row r="201" ht="28" customHeight="1">
      <x:c r="A201" s="26" t="n">
        <x:f>DATE(2025,1,1)+194</x:f>
        <x:v>45852</x:v>
      </x:c>
      <x:c r="B201" s="21" t="n">
        <x:f>WEEKDAY(A201,2)</x:f>
        <x:v>1</x:v>
      </x:c>
      <x:c r="C201" s="21" t="n">
        <x:f>MONTH(A201)</x:f>
        <x:v>7</x:v>
      </x:c>
      <x:c r="D201" s="21" t="n">
        <x:f>IF(ISNUMBER(E201),IF(E201&gt;0,1,0),"")</x:f>
        <x:v>1</x:v>
      </x:c>
      <x:c r="E201" s="21" t="n">
        <x:f>IF(COUNTIF(Ferien!$H$7:$H$26,"Erfasst")=COUNTA(Ferien!$A$7:$A$26),COUNTIFS(Ferien!$A$7:$A$26,"&lt;&gt;",Ferien!$B$7:$B$26,"&lt;="&amp;A201,Ferien!$C$7:$C$26,"&gt;="&amp;A201),"")</x:f>
        <x:v>1</x:v>
      </x:c>
      <x:c r="F201" s="16"/>
      <x:c r="G201" s="16" t="n">
        <x:v>2025</x:v>
      </x:c>
      <x:c r="H201" s="21" t="str">
        <x:f>IF(COUNTIF(Ferien!$H$7:$H$26,"Erfasst")=COUNTA(Ferien!$A$7:$A$26),"Geprüfte Termine","Ferien prüfen")</x:f>
        <x:v>Geprüfte Termine</x:v>
      </x:c>
    </x:row>
    <x:row r="202" ht="28" customHeight="1">
      <x:c r="A202" s="26" t="n">
        <x:f>DATE(2025,1,1)+195</x:f>
        <x:v>45853</x:v>
      </x:c>
      <x:c r="B202" s="21" t="n">
        <x:f>WEEKDAY(A202,2)</x:f>
        <x:v>2</x:v>
      </x:c>
      <x:c r="C202" s="21" t="n">
        <x:f>MONTH(A202)</x:f>
        <x:v>7</x:v>
      </x:c>
      <x:c r="D202" s="21" t="n">
        <x:f>IF(ISNUMBER(E202),IF(E202&gt;0,1,0),"")</x:f>
        <x:v>1</x:v>
      </x:c>
      <x:c r="E202" s="21" t="n">
        <x:f>IF(COUNTIF(Ferien!$H$7:$H$26,"Erfasst")=COUNTA(Ferien!$A$7:$A$26),COUNTIFS(Ferien!$A$7:$A$26,"&lt;&gt;",Ferien!$B$7:$B$26,"&lt;="&amp;A202,Ferien!$C$7:$C$26,"&gt;="&amp;A202),"")</x:f>
        <x:v>1</x:v>
      </x:c>
      <x:c r="F202" s="16"/>
      <x:c r="G202" s="16" t="n">
        <x:v>2025</x:v>
      </x:c>
      <x:c r="H202" s="21" t="str">
        <x:f>IF(COUNTIF(Ferien!$H$7:$H$26,"Erfasst")=COUNTA(Ferien!$A$7:$A$26),"Geprüfte Termine","Ferien prüfen")</x:f>
        <x:v>Geprüfte Termine</x:v>
      </x:c>
    </x:row>
    <x:row r="203" ht="28" customHeight="1">
      <x:c r="A203" s="26" t="n">
        <x:f>DATE(2025,1,1)+196</x:f>
        <x:v>45854</x:v>
      </x:c>
      <x:c r="B203" s="21" t="n">
        <x:f>WEEKDAY(A203,2)</x:f>
        <x:v>3</x:v>
      </x:c>
      <x:c r="C203" s="21" t="n">
        <x:f>MONTH(A203)</x:f>
        <x:v>7</x:v>
      </x:c>
      <x:c r="D203" s="21" t="n">
        <x:f>IF(ISNUMBER(E203),IF(E203&gt;0,1,0),"")</x:f>
        <x:v>1</x:v>
      </x:c>
      <x:c r="E203" s="21" t="n">
        <x:f>IF(COUNTIF(Ferien!$H$7:$H$26,"Erfasst")=COUNTA(Ferien!$A$7:$A$26),COUNTIFS(Ferien!$A$7:$A$26,"&lt;&gt;",Ferien!$B$7:$B$26,"&lt;="&amp;A203,Ferien!$C$7:$C$26,"&gt;="&amp;A203),"")</x:f>
        <x:v>1</x:v>
      </x:c>
      <x:c r="F203" s="16"/>
      <x:c r="G203" s="16" t="n">
        <x:v>2025</x:v>
      </x:c>
      <x:c r="H203" s="21" t="str">
        <x:f>IF(COUNTIF(Ferien!$H$7:$H$26,"Erfasst")=COUNTA(Ferien!$A$7:$A$26),"Geprüfte Termine","Ferien prüfen")</x:f>
        <x:v>Geprüfte Termine</x:v>
      </x:c>
    </x:row>
    <x:row r="204" ht="28" customHeight="1">
      <x:c r="A204" s="26" t="n">
        <x:f>DATE(2025,1,1)+197</x:f>
        <x:v>45855</x:v>
      </x:c>
      <x:c r="B204" s="21" t="n">
        <x:f>WEEKDAY(A204,2)</x:f>
        <x:v>4</x:v>
      </x:c>
      <x:c r="C204" s="21" t="n">
        <x:f>MONTH(A204)</x:f>
        <x:v>7</x:v>
      </x:c>
      <x:c r="D204" s="21" t="n">
        <x:f>IF(ISNUMBER(E204),IF(E204&gt;0,1,0),"")</x:f>
        <x:v>1</x:v>
      </x:c>
      <x:c r="E204" s="21" t="n">
        <x:f>IF(COUNTIF(Ferien!$H$7:$H$26,"Erfasst")=COUNTA(Ferien!$A$7:$A$26),COUNTIFS(Ferien!$A$7:$A$26,"&lt;&gt;",Ferien!$B$7:$B$26,"&lt;="&amp;A204,Ferien!$C$7:$C$26,"&gt;="&amp;A204),"")</x:f>
        <x:v>1</x:v>
      </x:c>
      <x:c r="F204" s="16"/>
      <x:c r="G204" s="16" t="n">
        <x:v>2025</x:v>
      </x:c>
      <x:c r="H204" s="21" t="str">
        <x:f>IF(COUNTIF(Ferien!$H$7:$H$26,"Erfasst")=COUNTA(Ferien!$A$7:$A$26),"Geprüfte Termine","Ferien prüfen")</x:f>
        <x:v>Geprüfte Termine</x:v>
      </x:c>
    </x:row>
    <x:row r="205" ht="28" customHeight="1">
      <x:c r="A205" s="26" t="n">
        <x:f>DATE(2025,1,1)+198</x:f>
        <x:v>45856</x:v>
      </x:c>
      <x:c r="B205" s="21" t="n">
        <x:f>WEEKDAY(A205,2)</x:f>
        <x:v>5</x:v>
      </x:c>
      <x:c r="C205" s="21" t="n">
        <x:f>MONTH(A205)</x:f>
        <x:v>7</x:v>
      </x:c>
      <x:c r="D205" s="21" t="n">
        <x:f>IF(ISNUMBER(E205),IF(E205&gt;0,1,0),"")</x:f>
        <x:v>1</x:v>
      </x:c>
      <x:c r="E205" s="21" t="n">
        <x:f>IF(COUNTIF(Ferien!$H$7:$H$26,"Erfasst")=COUNTA(Ferien!$A$7:$A$26),COUNTIFS(Ferien!$A$7:$A$26,"&lt;&gt;",Ferien!$B$7:$B$26,"&lt;="&amp;A205,Ferien!$C$7:$C$26,"&gt;="&amp;A205),"")</x:f>
        <x:v>1</x:v>
      </x:c>
      <x:c r="F205" s="16"/>
      <x:c r="G205" s="16" t="n">
        <x:v>2025</x:v>
      </x:c>
      <x:c r="H205" s="21" t="str">
        <x:f>IF(COUNTIF(Ferien!$H$7:$H$26,"Erfasst")=COUNTA(Ferien!$A$7:$A$26),"Geprüfte Termine","Ferien prüfen")</x:f>
        <x:v>Geprüfte Termine</x:v>
      </x:c>
    </x:row>
    <x:row r="206" ht="28" customHeight="1">
      <x:c r="A206" s="26" t="n">
        <x:f>DATE(2025,1,1)+199</x:f>
        <x:v>45857</x:v>
      </x:c>
      <x:c r="B206" s="21" t="n">
        <x:f>WEEKDAY(A206,2)</x:f>
        <x:v>6</x:v>
      </x:c>
      <x:c r="C206" s="21" t="n">
        <x:f>MONTH(A206)</x:f>
        <x:v>7</x:v>
      </x:c>
      <x:c r="D206" s="21" t="n">
        <x:f>IF(ISNUMBER(E206),IF(E206&gt;0,1,0),"")</x:f>
        <x:v>1</x:v>
      </x:c>
      <x:c r="E206" s="21" t="n">
        <x:f>IF(COUNTIF(Ferien!$H$7:$H$26,"Erfasst")=COUNTA(Ferien!$A$7:$A$26),COUNTIFS(Ferien!$A$7:$A$26,"&lt;&gt;",Ferien!$B$7:$B$26,"&lt;="&amp;A206,Ferien!$C$7:$C$26,"&gt;="&amp;A206),"")</x:f>
        <x:v>1</x:v>
      </x:c>
      <x:c r="F206" s="16"/>
      <x:c r="G206" s="16" t="n">
        <x:v>2025</x:v>
      </x:c>
      <x:c r="H206" s="21" t="str">
        <x:f>IF(COUNTIF(Ferien!$H$7:$H$26,"Erfasst")=COUNTA(Ferien!$A$7:$A$26),"Geprüfte Termine","Ferien prüfen")</x:f>
        <x:v>Geprüfte Termine</x:v>
      </x:c>
    </x:row>
    <x:row r="207" ht="28" customHeight="1">
      <x:c r="A207" s="26" t="n">
        <x:f>DATE(2025,1,1)+200</x:f>
        <x:v>45858</x:v>
      </x:c>
      <x:c r="B207" s="21" t="n">
        <x:f>WEEKDAY(A207,2)</x:f>
        <x:v>7</x:v>
      </x:c>
      <x:c r="C207" s="21" t="n">
        <x:f>MONTH(A207)</x:f>
        <x:v>7</x:v>
      </x:c>
      <x:c r="D207" s="21" t="n">
        <x:f>IF(ISNUMBER(E207),IF(E207&gt;0,1,0),"")</x:f>
        <x:v>1</x:v>
      </x:c>
      <x:c r="E207" s="21" t="n">
        <x:f>IF(COUNTIF(Ferien!$H$7:$H$26,"Erfasst")=COUNTA(Ferien!$A$7:$A$26),COUNTIFS(Ferien!$A$7:$A$26,"&lt;&gt;",Ferien!$B$7:$B$26,"&lt;="&amp;A207,Ferien!$C$7:$C$26,"&gt;="&amp;A207),"")</x:f>
        <x:v>1</x:v>
      </x:c>
      <x:c r="F207" s="16"/>
      <x:c r="G207" s="16" t="n">
        <x:v>2025</x:v>
      </x:c>
      <x:c r="H207" s="21" t="str">
        <x:f>IF(COUNTIF(Ferien!$H$7:$H$26,"Erfasst")=COUNTA(Ferien!$A$7:$A$26),"Geprüfte Termine","Ferien prüfen")</x:f>
        <x:v>Geprüfte Termine</x:v>
      </x:c>
    </x:row>
    <x:row r="208" ht="28" customHeight="1">
      <x:c r="A208" s="26" t="n">
        <x:f>DATE(2025,1,1)+201</x:f>
        <x:v>45859</x:v>
      </x:c>
      <x:c r="B208" s="21" t="n">
        <x:f>WEEKDAY(A208,2)</x:f>
        <x:v>1</x:v>
      </x:c>
      <x:c r="C208" s="21" t="n">
        <x:f>MONTH(A208)</x:f>
        <x:v>7</x:v>
      </x:c>
      <x:c r="D208" s="21" t="n">
        <x:f>IF(ISNUMBER(E208),IF(E208&gt;0,1,0),"")</x:f>
        <x:v>1</x:v>
      </x:c>
      <x:c r="E208" s="21" t="n">
        <x:f>IF(COUNTIF(Ferien!$H$7:$H$26,"Erfasst")=COUNTA(Ferien!$A$7:$A$26),COUNTIFS(Ferien!$A$7:$A$26,"&lt;&gt;",Ferien!$B$7:$B$26,"&lt;="&amp;A208,Ferien!$C$7:$C$26,"&gt;="&amp;A208),"")</x:f>
        <x:v>1</x:v>
      </x:c>
      <x:c r="F208" s="16"/>
      <x:c r="G208" s="16" t="n">
        <x:v>2025</x:v>
      </x:c>
      <x:c r="H208" s="21" t="str">
        <x:f>IF(COUNTIF(Ferien!$H$7:$H$26,"Erfasst")=COUNTA(Ferien!$A$7:$A$26),"Geprüfte Termine","Ferien prüfen")</x:f>
        <x:v>Geprüfte Termine</x:v>
      </x:c>
    </x:row>
    <x:row r="209" ht="28" customHeight="1">
      <x:c r="A209" s="26" t="n">
        <x:f>DATE(2025,1,1)+202</x:f>
        <x:v>45860</x:v>
      </x:c>
      <x:c r="B209" s="21" t="n">
        <x:f>WEEKDAY(A209,2)</x:f>
        <x:v>2</x:v>
      </x:c>
      <x:c r="C209" s="21" t="n">
        <x:f>MONTH(A209)</x:f>
        <x:v>7</x:v>
      </x:c>
      <x:c r="D209" s="21" t="n">
        <x:f>IF(ISNUMBER(E209),IF(E209&gt;0,1,0),"")</x:f>
        <x:v>1</x:v>
      </x:c>
      <x:c r="E209" s="21" t="n">
        <x:f>IF(COUNTIF(Ferien!$H$7:$H$26,"Erfasst")=COUNTA(Ferien!$A$7:$A$26),COUNTIFS(Ferien!$A$7:$A$26,"&lt;&gt;",Ferien!$B$7:$B$26,"&lt;="&amp;A209,Ferien!$C$7:$C$26,"&gt;="&amp;A209),"")</x:f>
        <x:v>1</x:v>
      </x:c>
      <x:c r="F209" s="16"/>
      <x:c r="G209" s="16" t="n">
        <x:v>2025</x:v>
      </x:c>
      <x:c r="H209" s="21" t="str">
        <x:f>IF(COUNTIF(Ferien!$H$7:$H$26,"Erfasst")=COUNTA(Ferien!$A$7:$A$26),"Geprüfte Termine","Ferien prüfen")</x:f>
        <x:v>Geprüfte Termine</x:v>
      </x:c>
    </x:row>
    <x:row r="210" ht="28" customHeight="1">
      <x:c r="A210" s="26" t="n">
        <x:f>DATE(2025,1,1)+203</x:f>
        <x:v>45861</x:v>
      </x:c>
      <x:c r="B210" s="21" t="n">
        <x:f>WEEKDAY(A210,2)</x:f>
        <x:v>3</x:v>
      </x:c>
      <x:c r="C210" s="21" t="n">
        <x:f>MONTH(A210)</x:f>
        <x:v>7</x:v>
      </x:c>
      <x:c r="D210" s="21" t="n">
        <x:f>IF(ISNUMBER(E210),IF(E210&gt;0,1,0),"")</x:f>
        <x:v>1</x:v>
      </x:c>
      <x:c r="E210" s="21" t="n">
        <x:f>IF(COUNTIF(Ferien!$H$7:$H$26,"Erfasst")=COUNTA(Ferien!$A$7:$A$26),COUNTIFS(Ferien!$A$7:$A$26,"&lt;&gt;",Ferien!$B$7:$B$26,"&lt;="&amp;A210,Ferien!$C$7:$C$26,"&gt;="&amp;A210),"")</x:f>
        <x:v>1</x:v>
      </x:c>
      <x:c r="F210" s="16"/>
      <x:c r="G210" s="16" t="n">
        <x:v>2025</x:v>
      </x:c>
      <x:c r="H210" s="21" t="str">
        <x:f>IF(COUNTIF(Ferien!$H$7:$H$26,"Erfasst")=COUNTA(Ferien!$A$7:$A$26),"Geprüfte Termine","Ferien prüfen")</x:f>
        <x:v>Geprüfte Termine</x:v>
      </x:c>
    </x:row>
    <x:row r="211" ht="28" customHeight="1">
      <x:c r="A211" s="26" t="n">
        <x:f>DATE(2025,1,1)+204</x:f>
        <x:v>45862</x:v>
      </x:c>
      <x:c r="B211" s="21" t="n">
        <x:f>WEEKDAY(A211,2)</x:f>
        <x:v>4</x:v>
      </x:c>
      <x:c r="C211" s="21" t="n">
        <x:f>MONTH(A211)</x:f>
        <x:v>7</x:v>
      </x:c>
      <x:c r="D211" s="21" t="n">
        <x:f>IF(ISNUMBER(E211),IF(E211&gt;0,1,0),"")</x:f>
        <x:v>1</x:v>
      </x:c>
      <x:c r="E211" s="21" t="n">
        <x:f>IF(COUNTIF(Ferien!$H$7:$H$26,"Erfasst")=COUNTA(Ferien!$A$7:$A$26),COUNTIFS(Ferien!$A$7:$A$26,"&lt;&gt;",Ferien!$B$7:$B$26,"&lt;="&amp;A211,Ferien!$C$7:$C$26,"&gt;="&amp;A211),"")</x:f>
        <x:v>1</x:v>
      </x:c>
      <x:c r="F211" s="16"/>
      <x:c r="G211" s="16" t="n">
        <x:v>2025</x:v>
      </x:c>
      <x:c r="H211" s="21" t="str">
        <x:f>IF(COUNTIF(Ferien!$H$7:$H$26,"Erfasst")=COUNTA(Ferien!$A$7:$A$26),"Geprüfte Termine","Ferien prüfen")</x:f>
        <x:v>Geprüfte Termine</x:v>
      </x:c>
    </x:row>
    <x:row r="212" ht="28" customHeight="1">
      <x:c r="A212" s="26" t="n">
        <x:f>DATE(2025,1,1)+205</x:f>
        <x:v>45863</x:v>
      </x:c>
      <x:c r="B212" s="21" t="n">
        <x:f>WEEKDAY(A212,2)</x:f>
        <x:v>5</x:v>
      </x:c>
      <x:c r="C212" s="21" t="n">
        <x:f>MONTH(A212)</x:f>
        <x:v>7</x:v>
      </x:c>
      <x:c r="D212" s="21" t="n">
        <x:f>IF(ISNUMBER(E212),IF(E212&gt;0,1,0),"")</x:f>
        <x:v>1</x:v>
      </x:c>
      <x:c r="E212" s="21" t="n">
        <x:f>IF(COUNTIF(Ferien!$H$7:$H$26,"Erfasst")=COUNTA(Ferien!$A$7:$A$26),COUNTIFS(Ferien!$A$7:$A$26,"&lt;&gt;",Ferien!$B$7:$B$26,"&lt;="&amp;A212,Ferien!$C$7:$C$26,"&gt;="&amp;A212),"")</x:f>
        <x:v>1</x:v>
      </x:c>
      <x:c r="F212" s="16"/>
      <x:c r="G212" s="16" t="n">
        <x:v>2025</x:v>
      </x:c>
      <x:c r="H212" s="21" t="str">
        <x:f>IF(COUNTIF(Ferien!$H$7:$H$26,"Erfasst")=COUNTA(Ferien!$A$7:$A$26),"Geprüfte Termine","Ferien prüfen")</x:f>
        <x:v>Geprüfte Termine</x:v>
      </x:c>
    </x:row>
    <x:row r="213" ht="28" customHeight="1">
      <x:c r="A213" s="26" t="n">
        <x:f>DATE(2025,1,1)+206</x:f>
        <x:v>45864</x:v>
      </x:c>
      <x:c r="B213" s="21" t="n">
        <x:f>WEEKDAY(A213,2)</x:f>
        <x:v>6</x:v>
      </x:c>
      <x:c r="C213" s="21" t="n">
        <x:f>MONTH(A213)</x:f>
        <x:v>7</x:v>
      </x:c>
      <x:c r="D213" s="21" t="n">
        <x:f>IF(ISNUMBER(E213),IF(E213&gt;0,1,0),"")</x:f>
        <x:v>1</x:v>
      </x:c>
      <x:c r="E213" s="21" t="n">
        <x:f>IF(COUNTIF(Ferien!$H$7:$H$26,"Erfasst")=COUNTA(Ferien!$A$7:$A$26),COUNTIFS(Ferien!$A$7:$A$26,"&lt;&gt;",Ferien!$B$7:$B$26,"&lt;="&amp;A213,Ferien!$C$7:$C$26,"&gt;="&amp;A213),"")</x:f>
        <x:v>1</x:v>
      </x:c>
      <x:c r="F213" s="16"/>
      <x:c r="G213" s="16" t="n">
        <x:v>2025</x:v>
      </x:c>
      <x:c r="H213" s="21" t="str">
        <x:f>IF(COUNTIF(Ferien!$H$7:$H$26,"Erfasst")=COUNTA(Ferien!$A$7:$A$26),"Geprüfte Termine","Ferien prüfen")</x:f>
        <x:v>Geprüfte Termine</x:v>
      </x:c>
    </x:row>
    <x:row r="214" ht="28" customHeight="1">
      <x:c r="A214" s="26" t="n">
        <x:f>DATE(2025,1,1)+207</x:f>
        <x:v>45865</x:v>
      </x:c>
      <x:c r="B214" s="21" t="n">
        <x:f>WEEKDAY(A214,2)</x:f>
        <x:v>7</x:v>
      </x:c>
      <x:c r="C214" s="21" t="n">
        <x:f>MONTH(A214)</x:f>
        <x:v>7</x:v>
      </x:c>
      <x:c r="D214" s="21" t="n">
        <x:f>IF(ISNUMBER(E214),IF(E214&gt;0,1,0),"")</x:f>
        <x:v>1</x:v>
      </x:c>
      <x:c r="E214" s="21" t="n">
        <x:f>IF(COUNTIF(Ferien!$H$7:$H$26,"Erfasst")=COUNTA(Ferien!$A$7:$A$26),COUNTIFS(Ferien!$A$7:$A$26,"&lt;&gt;",Ferien!$B$7:$B$26,"&lt;="&amp;A214,Ferien!$C$7:$C$26,"&gt;="&amp;A214),"")</x:f>
        <x:v>1</x:v>
      </x:c>
      <x:c r="F214" s="16"/>
      <x:c r="G214" s="16" t="n">
        <x:v>2025</x:v>
      </x:c>
      <x:c r="H214" s="21" t="str">
        <x:f>IF(COUNTIF(Ferien!$H$7:$H$26,"Erfasst")=COUNTA(Ferien!$A$7:$A$26),"Geprüfte Termine","Ferien prüfen")</x:f>
        <x:v>Geprüfte Termine</x:v>
      </x:c>
    </x:row>
    <x:row r="215" ht="28" customHeight="1">
      <x:c r="A215" s="26" t="n">
        <x:f>DATE(2025,1,1)+208</x:f>
        <x:v>45866</x:v>
      </x:c>
      <x:c r="B215" s="21" t="n">
        <x:f>WEEKDAY(A215,2)</x:f>
        <x:v>1</x:v>
      </x:c>
      <x:c r="C215" s="21" t="n">
        <x:f>MONTH(A215)</x:f>
        <x:v>7</x:v>
      </x:c>
      <x:c r="D215" s="21" t="n">
        <x:f>IF(ISNUMBER(E215),IF(E215&gt;0,1,0),"")</x:f>
        <x:v>1</x:v>
      </x:c>
      <x:c r="E215" s="21" t="n">
        <x:f>IF(COUNTIF(Ferien!$H$7:$H$26,"Erfasst")=COUNTA(Ferien!$A$7:$A$26),COUNTIFS(Ferien!$A$7:$A$26,"&lt;&gt;",Ferien!$B$7:$B$26,"&lt;="&amp;A215,Ferien!$C$7:$C$26,"&gt;="&amp;A215),"")</x:f>
        <x:v>1</x:v>
      </x:c>
      <x:c r="F215" s="16"/>
      <x:c r="G215" s="16" t="n">
        <x:v>2025</x:v>
      </x:c>
      <x:c r="H215" s="21" t="str">
        <x:f>IF(COUNTIF(Ferien!$H$7:$H$26,"Erfasst")=COUNTA(Ferien!$A$7:$A$26),"Geprüfte Termine","Ferien prüfen")</x:f>
        <x:v>Geprüfte Termine</x:v>
      </x:c>
    </x:row>
    <x:row r="216" ht="28" customHeight="1">
      <x:c r="A216" s="26" t="n">
        <x:f>DATE(2025,1,1)+209</x:f>
        <x:v>45867</x:v>
      </x:c>
      <x:c r="B216" s="21" t="n">
        <x:f>WEEKDAY(A216,2)</x:f>
        <x:v>2</x:v>
      </x:c>
      <x:c r="C216" s="21" t="n">
        <x:f>MONTH(A216)</x:f>
        <x:v>7</x:v>
      </x:c>
      <x:c r="D216" s="21" t="n">
        <x:f>IF(ISNUMBER(E216),IF(E216&gt;0,1,0),"")</x:f>
        <x:v>1</x:v>
      </x:c>
      <x:c r="E216" s="21" t="n">
        <x:f>IF(COUNTIF(Ferien!$H$7:$H$26,"Erfasst")=COUNTA(Ferien!$A$7:$A$26),COUNTIFS(Ferien!$A$7:$A$26,"&lt;&gt;",Ferien!$B$7:$B$26,"&lt;="&amp;A216,Ferien!$C$7:$C$26,"&gt;="&amp;A216),"")</x:f>
        <x:v>1</x:v>
      </x:c>
      <x:c r="F216" s="16"/>
      <x:c r="G216" s="16" t="n">
        <x:v>2025</x:v>
      </x:c>
      <x:c r="H216" s="21" t="str">
        <x:f>IF(COUNTIF(Ferien!$H$7:$H$26,"Erfasst")=COUNTA(Ferien!$A$7:$A$26),"Geprüfte Termine","Ferien prüfen")</x:f>
        <x:v>Geprüfte Termine</x:v>
      </x:c>
    </x:row>
    <x:row r="217" ht="28" customHeight="1">
      <x:c r="A217" s="26" t="n">
        <x:f>DATE(2025,1,1)+210</x:f>
        <x:v>45868</x:v>
      </x:c>
      <x:c r="B217" s="21" t="n">
        <x:f>WEEKDAY(A217,2)</x:f>
        <x:v>3</x:v>
      </x:c>
      <x:c r="C217" s="21" t="n">
        <x:f>MONTH(A217)</x:f>
        <x:v>7</x:v>
      </x:c>
      <x:c r="D217" s="21" t="n">
        <x:f>IF(ISNUMBER(E217),IF(E217&gt;0,1,0),"")</x:f>
        <x:v>1</x:v>
      </x:c>
      <x:c r="E217" s="21" t="n">
        <x:f>IF(COUNTIF(Ferien!$H$7:$H$26,"Erfasst")=COUNTA(Ferien!$A$7:$A$26),COUNTIFS(Ferien!$A$7:$A$26,"&lt;&gt;",Ferien!$B$7:$B$26,"&lt;="&amp;A217,Ferien!$C$7:$C$26,"&gt;="&amp;A217),"")</x:f>
        <x:v>1</x:v>
      </x:c>
      <x:c r="F217" s="16"/>
      <x:c r="G217" s="16" t="n">
        <x:v>2025</x:v>
      </x:c>
      <x:c r="H217" s="21" t="str">
        <x:f>IF(COUNTIF(Ferien!$H$7:$H$26,"Erfasst")=COUNTA(Ferien!$A$7:$A$26),"Geprüfte Termine","Ferien prüfen")</x:f>
        <x:v>Geprüfte Termine</x:v>
      </x:c>
    </x:row>
    <x:row r="218" ht="28" customHeight="1">
      <x:c r="A218" s="26" t="n">
        <x:f>DATE(2025,1,1)+211</x:f>
        <x:v>45869</x:v>
      </x:c>
      <x:c r="B218" s="21" t="n">
        <x:f>WEEKDAY(A218,2)</x:f>
        <x:v>4</x:v>
      </x:c>
      <x:c r="C218" s="21" t="n">
        <x:f>MONTH(A218)</x:f>
        <x:v>7</x:v>
      </x:c>
      <x:c r="D218" s="21" t="n">
        <x:f>IF(ISNUMBER(E218),IF(E218&gt;0,1,0),"")</x:f>
        <x:v>1</x:v>
      </x:c>
      <x:c r="E218" s="21" t="n">
        <x:f>IF(COUNTIF(Ferien!$H$7:$H$26,"Erfasst")=COUNTA(Ferien!$A$7:$A$26),COUNTIFS(Ferien!$A$7:$A$26,"&lt;&gt;",Ferien!$B$7:$B$26,"&lt;="&amp;A218,Ferien!$C$7:$C$26,"&gt;="&amp;A218),"")</x:f>
        <x:v>1</x:v>
      </x:c>
      <x:c r="F218" s="16"/>
      <x:c r="G218" s="16" t="n">
        <x:v>2025</x:v>
      </x:c>
      <x:c r="H218" s="21" t="str">
        <x:f>IF(COUNTIF(Ferien!$H$7:$H$26,"Erfasst")=COUNTA(Ferien!$A$7:$A$26),"Geprüfte Termine","Ferien prüfen")</x:f>
        <x:v>Geprüfte Termine</x:v>
      </x:c>
    </x:row>
    <x:row r="219" ht="28" customHeight="1">
      <x:c r="A219" s="26" t="n">
        <x:f>DATE(2025,1,1)+212</x:f>
        <x:v>45870</x:v>
      </x:c>
      <x:c r="B219" s="21" t="n">
        <x:f>WEEKDAY(A219,2)</x:f>
        <x:v>5</x:v>
      </x:c>
      <x:c r="C219" s="21" t="n">
        <x:f>MONTH(A219)</x:f>
        <x:v>8</x:v>
      </x:c>
      <x:c r="D219" s="21" t="n">
        <x:f>IF(ISNUMBER(E219),IF(E219&gt;0,1,0),"")</x:f>
        <x:v>1</x:v>
      </x:c>
      <x:c r="E219" s="21" t="n">
        <x:f>IF(COUNTIF(Ferien!$H$7:$H$26,"Erfasst")=COUNTA(Ferien!$A$7:$A$26),COUNTIFS(Ferien!$A$7:$A$26,"&lt;&gt;",Ferien!$B$7:$B$26,"&lt;="&amp;A219,Ferien!$C$7:$C$26,"&gt;="&amp;A219),"")</x:f>
        <x:v>1</x:v>
      </x:c>
      <x:c r="F219" s="16"/>
      <x:c r="G219" s="16" t="n">
        <x:v>2025</x:v>
      </x:c>
      <x:c r="H219" s="21" t="str">
        <x:f>IF(COUNTIF(Ferien!$H$7:$H$26,"Erfasst")=COUNTA(Ferien!$A$7:$A$26),"Geprüfte Termine","Ferien prüfen")</x:f>
        <x:v>Geprüfte Termine</x:v>
      </x:c>
    </x:row>
    <x:row r="220" ht="28" customHeight="1">
      <x:c r="A220" s="26" t="n">
        <x:f>DATE(2025,1,1)+213</x:f>
        <x:v>45871</x:v>
      </x:c>
      <x:c r="B220" s="21" t="n">
        <x:f>WEEKDAY(A220,2)</x:f>
        <x:v>6</x:v>
      </x:c>
      <x:c r="C220" s="21" t="n">
        <x:f>MONTH(A220)</x:f>
        <x:v>8</x:v>
      </x:c>
      <x:c r="D220" s="21" t="n">
        <x:f>IF(ISNUMBER(E220),IF(E220&gt;0,1,0),"")</x:f>
        <x:v>1</x:v>
      </x:c>
      <x:c r="E220" s="21" t="n">
        <x:f>IF(COUNTIF(Ferien!$H$7:$H$26,"Erfasst")=COUNTA(Ferien!$A$7:$A$26),COUNTIFS(Ferien!$A$7:$A$26,"&lt;&gt;",Ferien!$B$7:$B$26,"&lt;="&amp;A220,Ferien!$C$7:$C$26,"&gt;="&amp;A220),"")</x:f>
        <x:v>1</x:v>
      </x:c>
      <x:c r="F220" s="16"/>
      <x:c r="G220" s="16" t="n">
        <x:v>2025</x:v>
      </x:c>
      <x:c r="H220" s="21" t="str">
        <x:f>IF(COUNTIF(Ferien!$H$7:$H$26,"Erfasst")=COUNTA(Ferien!$A$7:$A$26),"Geprüfte Termine","Ferien prüfen")</x:f>
        <x:v>Geprüfte Termine</x:v>
      </x:c>
    </x:row>
    <x:row r="221" ht="28" customHeight="1">
      <x:c r="A221" s="26" t="n">
        <x:f>DATE(2025,1,1)+214</x:f>
        <x:v>45872</x:v>
      </x:c>
      <x:c r="B221" s="21" t="n">
        <x:f>WEEKDAY(A221,2)</x:f>
        <x:v>7</x:v>
      </x:c>
      <x:c r="C221" s="21" t="n">
        <x:f>MONTH(A221)</x:f>
        <x:v>8</x:v>
      </x:c>
      <x:c r="D221" s="21" t="n">
        <x:f>IF(ISNUMBER(E221),IF(E221&gt;0,1,0),"")</x:f>
        <x:v>1</x:v>
      </x:c>
      <x:c r="E221" s="21" t="n">
        <x:f>IF(COUNTIF(Ferien!$H$7:$H$26,"Erfasst")=COUNTA(Ferien!$A$7:$A$26),COUNTIFS(Ferien!$A$7:$A$26,"&lt;&gt;",Ferien!$B$7:$B$26,"&lt;="&amp;A221,Ferien!$C$7:$C$26,"&gt;="&amp;A221),"")</x:f>
        <x:v>1</x:v>
      </x:c>
      <x:c r="F221" s="16"/>
      <x:c r="G221" s="16" t="n">
        <x:v>2025</x:v>
      </x:c>
      <x:c r="H221" s="21" t="str">
        <x:f>IF(COUNTIF(Ferien!$H$7:$H$26,"Erfasst")=COUNTA(Ferien!$A$7:$A$26),"Geprüfte Termine","Ferien prüfen")</x:f>
        <x:v>Geprüfte Termine</x:v>
      </x:c>
    </x:row>
    <x:row r="222" ht="28" customHeight="1">
      <x:c r="A222" s="26" t="n">
        <x:f>DATE(2025,1,1)+215</x:f>
        <x:v>45873</x:v>
      </x:c>
      <x:c r="B222" s="21" t="n">
        <x:f>WEEKDAY(A222,2)</x:f>
        <x:v>1</x:v>
      </x:c>
      <x:c r="C222" s="21" t="n">
        <x:f>MONTH(A222)</x:f>
        <x:v>8</x:v>
      </x:c>
      <x:c r="D222" s="21" t="n">
        <x:f>IF(ISNUMBER(E222),IF(E222&gt;0,1,0),"")</x:f>
        <x:v>1</x:v>
      </x:c>
      <x:c r="E222" s="21" t="n">
        <x:f>IF(COUNTIF(Ferien!$H$7:$H$26,"Erfasst")=COUNTA(Ferien!$A$7:$A$26),COUNTIFS(Ferien!$A$7:$A$26,"&lt;&gt;",Ferien!$B$7:$B$26,"&lt;="&amp;A222,Ferien!$C$7:$C$26,"&gt;="&amp;A222),"")</x:f>
        <x:v>1</x:v>
      </x:c>
      <x:c r="F222" s="16"/>
      <x:c r="G222" s="16" t="n">
        <x:v>2025</x:v>
      </x:c>
      <x:c r="H222" s="21" t="str">
        <x:f>IF(COUNTIF(Ferien!$H$7:$H$26,"Erfasst")=COUNTA(Ferien!$A$7:$A$26),"Geprüfte Termine","Ferien prüfen")</x:f>
        <x:v>Geprüfte Termine</x:v>
      </x:c>
    </x:row>
    <x:row r="223" ht="28" customHeight="1">
      <x:c r="A223" s="26" t="n">
        <x:f>DATE(2025,1,1)+216</x:f>
        <x:v>45874</x:v>
      </x:c>
      <x:c r="B223" s="21" t="n">
        <x:f>WEEKDAY(A223,2)</x:f>
        <x:v>2</x:v>
      </x:c>
      <x:c r="C223" s="21" t="n">
        <x:f>MONTH(A223)</x:f>
        <x:v>8</x:v>
      </x:c>
      <x:c r="D223" s="21" t="n">
        <x:f>IF(ISNUMBER(E223),IF(E223&gt;0,1,0),"")</x:f>
        <x:v>1</x:v>
      </x:c>
      <x:c r="E223" s="21" t="n">
        <x:f>IF(COUNTIF(Ferien!$H$7:$H$26,"Erfasst")=COUNTA(Ferien!$A$7:$A$26),COUNTIFS(Ferien!$A$7:$A$26,"&lt;&gt;",Ferien!$B$7:$B$26,"&lt;="&amp;A223,Ferien!$C$7:$C$26,"&gt;="&amp;A223),"")</x:f>
        <x:v>1</x:v>
      </x:c>
      <x:c r="F223" s="16"/>
      <x:c r="G223" s="16" t="n">
        <x:v>2025</x:v>
      </x:c>
      <x:c r="H223" s="21" t="str">
        <x:f>IF(COUNTIF(Ferien!$H$7:$H$26,"Erfasst")=COUNTA(Ferien!$A$7:$A$26),"Geprüfte Termine","Ferien prüfen")</x:f>
        <x:v>Geprüfte Termine</x:v>
      </x:c>
    </x:row>
    <x:row r="224" ht="28" customHeight="1">
      <x:c r="A224" s="26" t="n">
        <x:f>DATE(2025,1,1)+217</x:f>
        <x:v>45875</x:v>
      </x:c>
      <x:c r="B224" s="21" t="n">
        <x:f>WEEKDAY(A224,2)</x:f>
        <x:v>3</x:v>
      </x:c>
      <x:c r="C224" s="21" t="n">
        <x:f>MONTH(A224)</x:f>
        <x:v>8</x:v>
      </x:c>
      <x:c r="D224" s="21" t="n">
        <x:f>IF(ISNUMBER(E224),IF(E224&gt;0,1,0),"")</x:f>
        <x:v>1</x:v>
      </x:c>
      <x:c r="E224" s="21" t="n">
        <x:f>IF(COUNTIF(Ferien!$H$7:$H$26,"Erfasst")=COUNTA(Ferien!$A$7:$A$26),COUNTIFS(Ferien!$A$7:$A$26,"&lt;&gt;",Ferien!$B$7:$B$26,"&lt;="&amp;A224,Ferien!$C$7:$C$26,"&gt;="&amp;A224),"")</x:f>
        <x:v>1</x:v>
      </x:c>
      <x:c r="F224" s="16"/>
      <x:c r="G224" s="16" t="n">
        <x:v>2025</x:v>
      </x:c>
      <x:c r="H224" s="21" t="str">
        <x:f>IF(COUNTIF(Ferien!$H$7:$H$26,"Erfasst")=COUNTA(Ferien!$A$7:$A$26),"Geprüfte Termine","Ferien prüfen")</x:f>
        <x:v>Geprüfte Termine</x:v>
      </x:c>
    </x:row>
    <x:row r="225" ht="28" customHeight="1">
      <x:c r="A225" s="26" t="n">
        <x:f>DATE(2025,1,1)+218</x:f>
        <x:v>45876</x:v>
      </x:c>
      <x:c r="B225" s="21" t="n">
        <x:f>WEEKDAY(A225,2)</x:f>
        <x:v>4</x:v>
      </x:c>
      <x:c r="C225" s="21" t="n">
        <x:f>MONTH(A225)</x:f>
        <x:v>8</x:v>
      </x:c>
      <x:c r="D225" s="21" t="n">
        <x:f>IF(ISNUMBER(E225),IF(E225&gt;0,1,0),"")</x:f>
        <x:v>1</x:v>
      </x:c>
      <x:c r="E225" s="21" t="n">
        <x:f>IF(COUNTIF(Ferien!$H$7:$H$26,"Erfasst")=COUNTA(Ferien!$A$7:$A$26),COUNTIFS(Ferien!$A$7:$A$26,"&lt;&gt;",Ferien!$B$7:$B$26,"&lt;="&amp;A225,Ferien!$C$7:$C$26,"&gt;="&amp;A225),"")</x:f>
        <x:v>1</x:v>
      </x:c>
      <x:c r="F225" s="16"/>
      <x:c r="G225" s="16" t="n">
        <x:v>2025</x:v>
      </x:c>
      <x:c r="H225" s="21" t="str">
        <x:f>IF(COUNTIF(Ferien!$H$7:$H$26,"Erfasst")=COUNTA(Ferien!$A$7:$A$26),"Geprüfte Termine","Ferien prüfen")</x:f>
        <x:v>Geprüfte Termine</x:v>
      </x:c>
    </x:row>
    <x:row r="226" ht="28" customHeight="1">
      <x:c r="A226" s="26" t="n">
        <x:f>DATE(2025,1,1)+219</x:f>
        <x:v>45877</x:v>
      </x:c>
      <x:c r="B226" s="21" t="n">
        <x:f>WEEKDAY(A226,2)</x:f>
        <x:v>5</x:v>
      </x:c>
      <x:c r="C226" s="21" t="n">
        <x:f>MONTH(A226)</x:f>
        <x:v>8</x:v>
      </x:c>
      <x:c r="D226" s="21" t="n">
        <x:f>IF(ISNUMBER(E226),IF(E226&gt;0,1,0),"")</x:f>
        <x:v>1</x:v>
      </x:c>
      <x:c r="E226" s="21" t="n">
        <x:f>IF(COUNTIF(Ferien!$H$7:$H$26,"Erfasst")=COUNTA(Ferien!$A$7:$A$26),COUNTIFS(Ferien!$A$7:$A$26,"&lt;&gt;",Ferien!$B$7:$B$26,"&lt;="&amp;A226,Ferien!$C$7:$C$26,"&gt;="&amp;A226),"")</x:f>
        <x:v>1</x:v>
      </x:c>
      <x:c r="F226" s="16"/>
      <x:c r="G226" s="16" t="n">
        <x:v>2025</x:v>
      </x:c>
      <x:c r="H226" s="21" t="str">
        <x:f>IF(COUNTIF(Ferien!$H$7:$H$26,"Erfasst")=COUNTA(Ferien!$A$7:$A$26),"Geprüfte Termine","Ferien prüfen")</x:f>
        <x:v>Geprüfte Termine</x:v>
      </x:c>
    </x:row>
    <x:row r="227" ht="28" customHeight="1">
      <x:c r="A227" s="26" t="n">
        <x:f>DATE(2025,1,1)+220</x:f>
        <x:v>45878</x:v>
      </x:c>
      <x:c r="B227" s="21" t="n">
        <x:f>WEEKDAY(A227,2)</x:f>
        <x:v>6</x:v>
      </x:c>
      <x:c r="C227" s="21" t="n">
        <x:f>MONTH(A227)</x:f>
        <x:v>8</x:v>
      </x:c>
      <x:c r="D227" s="21" t="n">
        <x:f>IF(ISNUMBER(E227),IF(E227&gt;0,1,0),"")</x:f>
        <x:v>1</x:v>
      </x:c>
      <x:c r="E227" s="21" t="n">
        <x:f>IF(COUNTIF(Ferien!$H$7:$H$26,"Erfasst")=COUNTA(Ferien!$A$7:$A$26),COUNTIFS(Ferien!$A$7:$A$26,"&lt;&gt;",Ferien!$B$7:$B$26,"&lt;="&amp;A227,Ferien!$C$7:$C$26,"&gt;="&amp;A227),"")</x:f>
        <x:v>1</x:v>
      </x:c>
      <x:c r="F227" s="16"/>
      <x:c r="G227" s="16" t="n">
        <x:v>2025</x:v>
      </x:c>
      <x:c r="H227" s="21" t="str">
        <x:f>IF(COUNTIF(Ferien!$H$7:$H$26,"Erfasst")=COUNTA(Ferien!$A$7:$A$26),"Geprüfte Termine","Ferien prüfen")</x:f>
        <x:v>Geprüfte Termine</x:v>
      </x:c>
    </x:row>
    <x:row r="228" ht="28" customHeight="1">
      <x:c r="A228" s="26" t="n">
        <x:f>DATE(2025,1,1)+221</x:f>
        <x:v>45879</x:v>
      </x:c>
      <x:c r="B228" s="21" t="n">
        <x:f>WEEKDAY(A228,2)</x:f>
        <x:v>7</x:v>
      </x:c>
      <x:c r="C228" s="21" t="n">
        <x:f>MONTH(A228)</x:f>
        <x:v>8</x:v>
      </x:c>
      <x:c r="D228" s="21" t="n">
        <x:f>IF(ISNUMBER(E228),IF(E228&gt;0,1,0),"")</x:f>
        <x:v>1</x:v>
      </x:c>
      <x:c r="E228" s="21" t="n">
        <x:f>IF(COUNTIF(Ferien!$H$7:$H$26,"Erfasst")=COUNTA(Ferien!$A$7:$A$26),COUNTIFS(Ferien!$A$7:$A$26,"&lt;&gt;",Ferien!$B$7:$B$26,"&lt;="&amp;A228,Ferien!$C$7:$C$26,"&gt;="&amp;A228),"")</x:f>
        <x:v>1</x:v>
      </x:c>
      <x:c r="F228" s="16"/>
      <x:c r="G228" s="16" t="n">
        <x:v>2025</x:v>
      </x:c>
      <x:c r="H228" s="21" t="str">
        <x:f>IF(COUNTIF(Ferien!$H$7:$H$26,"Erfasst")=COUNTA(Ferien!$A$7:$A$26),"Geprüfte Termine","Ferien prüfen")</x:f>
        <x:v>Geprüfte Termine</x:v>
      </x:c>
    </x:row>
    <x:row r="229" ht="28" customHeight="1">
      <x:c r="A229" s="26" t="n">
        <x:f>DATE(2025,1,1)+222</x:f>
        <x:v>45880</x:v>
      </x:c>
      <x:c r="B229" s="21" t="n">
        <x:f>WEEKDAY(A229,2)</x:f>
        <x:v>1</x:v>
      </x:c>
      <x:c r="C229" s="21" t="n">
        <x:f>MONTH(A229)</x:f>
        <x:v>8</x:v>
      </x:c>
      <x:c r="D229" s="21" t="n">
        <x:f>IF(ISNUMBER(E229),IF(E229&gt;0,1,0),"")</x:f>
        <x:v>1</x:v>
      </x:c>
      <x:c r="E229" s="21" t="n">
        <x:f>IF(COUNTIF(Ferien!$H$7:$H$26,"Erfasst")=COUNTA(Ferien!$A$7:$A$26),COUNTIFS(Ferien!$A$7:$A$26,"&lt;&gt;",Ferien!$B$7:$B$26,"&lt;="&amp;A229,Ferien!$C$7:$C$26,"&gt;="&amp;A229),"")</x:f>
        <x:v>1</x:v>
      </x:c>
      <x:c r="F229" s="16"/>
      <x:c r="G229" s="16" t="n">
        <x:v>2025</x:v>
      </x:c>
      <x:c r="H229" s="21" t="str">
        <x:f>IF(COUNTIF(Ferien!$H$7:$H$26,"Erfasst")=COUNTA(Ferien!$A$7:$A$26),"Geprüfte Termine","Ferien prüfen")</x:f>
        <x:v>Geprüfte Termine</x:v>
      </x:c>
    </x:row>
    <x:row r="230" ht="28" customHeight="1">
      <x:c r="A230" s="26" t="n">
        <x:f>DATE(2025,1,1)+223</x:f>
        <x:v>45881</x:v>
      </x:c>
      <x:c r="B230" s="21" t="n">
        <x:f>WEEKDAY(A230,2)</x:f>
        <x:v>2</x:v>
      </x:c>
      <x:c r="C230" s="21" t="n">
        <x:f>MONTH(A230)</x:f>
        <x:v>8</x:v>
      </x:c>
      <x:c r="D230" s="21" t="n">
        <x:f>IF(ISNUMBER(E230),IF(E230&gt;0,1,0),"")</x:f>
        <x:v>1</x:v>
      </x:c>
      <x:c r="E230" s="21" t="n">
        <x:f>IF(COUNTIF(Ferien!$H$7:$H$26,"Erfasst")=COUNTA(Ferien!$A$7:$A$26),COUNTIFS(Ferien!$A$7:$A$26,"&lt;&gt;",Ferien!$B$7:$B$26,"&lt;="&amp;A230,Ferien!$C$7:$C$26,"&gt;="&amp;A230),"")</x:f>
        <x:v>1</x:v>
      </x:c>
      <x:c r="F230" s="16"/>
      <x:c r="G230" s="16" t="n">
        <x:v>2025</x:v>
      </x:c>
      <x:c r="H230" s="21" t="str">
        <x:f>IF(COUNTIF(Ferien!$H$7:$H$26,"Erfasst")=COUNTA(Ferien!$A$7:$A$26),"Geprüfte Termine","Ferien prüfen")</x:f>
        <x:v>Geprüfte Termine</x:v>
      </x:c>
    </x:row>
    <x:row r="231" ht="28" customHeight="1">
      <x:c r="A231" s="26" t="n">
        <x:f>DATE(2025,1,1)+224</x:f>
        <x:v>45882</x:v>
      </x:c>
      <x:c r="B231" s="21" t="n">
        <x:f>WEEKDAY(A231,2)</x:f>
        <x:v>3</x:v>
      </x:c>
      <x:c r="C231" s="21" t="n">
        <x:f>MONTH(A231)</x:f>
        <x:v>8</x:v>
      </x:c>
      <x:c r="D231" s="21" t="n">
        <x:f>IF(ISNUMBER(E231),IF(E231&gt;0,1,0),"")</x:f>
        <x:v>1</x:v>
      </x:c>
      <x:c r="E231" s="21" t="n">
        <x:f>IF(COUNTIF(Ferien!$H$7:$H$26,"Erfasst")=COUNTA(Ferien!$A$7:$A$26),COUNTIFS(Ferien!$A$7:$A$26,"&lt;&gt;",Ferien!$B$7:$B$26,"&lt;="&amp;A231,Ferien!$C$7:$C$26,"&gt;="&amp;A231),"")</x:f>
        <x:v>1</x:v>
      </x:c>
      <x:c r="F231" s="16"/>
      <x:c r="G231" s="16" t="n">
        <x:v>2025</x:v>
      </x:c>
      <x:c r="H231" s="21" t="str">
        <x:f>IF(COUNTIF(Ferien!$H$7:$H$26,"Erfasst")=COUNTA(Ferien!$A$7:$A$26),"Geprüfte Termine","Ferien prüfen")</x:f>
        <x:v>Geprüfte Termine</x:v>
      </x:c>
    </x:row>
    <x:row r="232" ht="28" customHeight="1">
      <x:c r="A232" s="26" t="n">
        <x:f>DATE(2025,1,1)+225</x:f>
        <x:v>45883</x:v>
      </x:c>
      <x:c r="B232" s="21" t="n">
        <x:f>WEEKDAY(A232,2)</x:f>
        <x:v>4</x:v>
      </x:c>
      <x:c r="C232" s="21" t="n">
        <x:f>MONTH(A232)</x:f>
        <x:v>8</x:v>
      </x:c>
      <x:c r="D232" s="21" t="n">
        <x:f>IF(ISNUMBER(E232),IF(E232&gt;0,1,0),"")</x:f>
        <x:v>1</x:v>
      </x:c>
      <x:c r="E232" s="21" t="n">
        <x:f>IF(COUNTIF(Ferien!$H$7:$H$26,"Erfasst")=COUNTA(Ferien!$A$7:$A$26),COUNTIFS(Ferien!$A$7:$A$26,"&lt;&gt;",Ferien!$B$7:$B$26,"&lt;="&amp;A232,Ferien!$C$7:$C$26,"&gt;="&amp;A232),"")</x:f>
        <x:v>1</x:v>
      </x:c>
      <x:c r="F232" s="16"/>
      <x:c r="G232" s="16" t="n">
        <x:v>2025</x:v>
      </x:c>
      <x:c r="H232" s="21" t="str">
        <x:f>IF(COUNTIF(Ferien!$H$7:$H$26,"Erfasst")=COUNTA(Ferien!$A$7:$A$26),"Geprüfte Termine","Ferien prüfen")</x:f>
        <x:v>Geprüfte Termine</x:v>
      </x:c>
    </x:row>
    <x:row r="233" ht="28" customHeight="1">
      <x:c r="A233" s="26" t="n">
        <x:f>DATE(2025,1,1)+226</x:f>
        <x:v>45884</x:v>
      </x:c>
      <x:c r="B233" s="21" t="n">
        <x:f>WEEKDAY(A233,2)</x:f>
        <x:v>5</x:v>
      </x:c>
      <x:c r="C233" s="21" t="n">
        <x:f>MONTH(A233)</x:f>
        <x:v>8</x:v>
      </x:c>
      <x:c r="D233" s="21" t="n">
        <x:f>IF(ISNUMBER(E233),IF(E233&gt;0,1,0),"")</x:f>
        <x:v>1</x:v>
      </x:c>
      <x:c r="E233" s="21" t="n">
        <x:f>IF(COUNTIF(Ferien!$H$7:$H$26,"Erfasst")=COUNTA(Ferien!$A$7:$A$26),COUNTIFS(Ferien!$A$7:$A$26,"&lt;&gt;",Ferien!$B$7:$B$26,"&lt;="&amp;A233,Ferien!$C$7:$C$26,"&gt;="&amp;A233),"")</x:f>
        <x:v>1</x:v>
      </x:c>
      <x:c r="F233" s="16"/>
      <x:c r="G233" s="16" t="n">
        <x:v>2025</x:v>
      </x:c>
      <x:c r="H233" s="21" t="str">
        <x:f>IF(COUNTIF(Ferien!$H$7:$H$26,"Erfasst")=COUNTA(Ferien!$A$7:$A$26),"Geprüfte Termine","Ferien prüfen")</x:f>
        <x:v>Geprüfte Termine</x:v>
      </x:c>
    </x:row>
    <x:row r="234" ht="28" customHeight="1">
      <x:c r="A234" s="26" t="n">
        <x:f>DATE(2025,1,1)+227</x:f>
        <x:v>45885</x:v>
      </x:c>
      <x:c r="B234" s="21" t="n">
        <x:f>WEEKDAY(A234,2)</x:f>
        <x:v>6</x:v>
      </x:c>
      <x:c r="C234" s="21" t="n">
        <x:f>MONTH(A234)</x:f>
        <x:v>8</x:v>
      </x:c>
      <x:c r="D234" s="21" t="n">
        <x:f>IF(ISNUMBER(E234),IF(E234&gt;0,1,0),"")</x:f>
        <x:v>0</x:v>
      </x:c>
      <x:c r="E234" s="21" t="n">
        <x:f>IF(COUNTIF(Ferien!$H$7:$H$26,"Erfasst")=COUNTA(Ferien!$A$7:$A$26),COUNTIFS(Ferien!$A$7:$A$26,"&lt;&gt;",Ferien!$B$7:$B$26,"&lt;="&amp;A234,Ferien!$C$7:$C$26,"&gt;="&amp;A234),"")</x:f>
        <x:v>0</x:v>
      </x:c>
      <x:c r="F234" s="16"/>
      <x:c r="G234" s="16" t="n">
        <x:v>2025</x:v>
      </x:c>
      <x:c r="H234" s="21" t="str">
        <x:f>IF(COUNTIF(Ferien!$H$7:$H$26,"Erfasst")=COUNTA(Ferien!$A$7:$A$26),"Geprüfte Termine","Ferien prüfen")</x:f>
        <x:v>Geprüfte Termine</x:v>
      </x:c>
    </x:row>
    <x:row r="235" ht="28" customHeight="1">
      <x:c r="A235" s="26" t="n">
        <x:f>DATE(2025,1,1)+228</x:f>
        <x:v>45886</x:v>
      </x:c>
      <x:c r="B235" s="21" t="n">
        <x:f>WEEKDAY(A235,2)</x:f>
        <x:v>7</x:v>
      </x:c>
      <x:c r="C235" s="21" t="n">
        <x:f>MONTH(A235)</x:f>
        <x:v>8</x:v>
      </x:c>
      <x:c r="D235" s="21" t="n">
        <x:f>IF(ISNUMBER(E235),IF(E235&gt;0,1,0),"")</x:f>
        <x:v>0</x:v>
      </x:c>
      <x:c r="E235" s="21" t="n">
        <x:f>IF(COUNTIF(Ferien!$H$7:$H$26,"Erfasst")=COUNTA(Ferien!$A$7:$A$26),COUNTIFS(Ferien!$A$7:$A$26,"&lt;&gt;",Ferien!$B$7:$B$26,"&lt;="&amp;A235,Ferien!$C$7:$C$26,"&gt;="&amp;A235),"")</x:f>
        <x:v>0</x:v>
      </x:c>
      <x:c r="F235" s="16"/>
      <x:c r="G235" s="16" t="n">
        <x:v>2025</x:v>
      </x:c>
      <x:c r="H235" s="21" t="str">
        <x:f>IF(COUNTIF(Ferien!$H$7:$H$26,"Erfasst")=COUNTA(Ferien!$A$7:$A$26),"Geprüfte Termine","Ferien prüfen")</x:f>
        <x:v>Geprüfte Termine</x:v>
      </x:c>
    </x:row>
    <x:row r="236" ht="28" customHeight="1">
      <x:c r="A236" s="26" t="n">
        <x:f>DATE(2025,1,1)+229</x:f>
        <x:v>45887</x:v>
      </x:c>
      <x:c r="B236" s="21" t="n">
        <x:f>WEEKDAY(A236,2)</x:f>
        <x:v>1</x:v>
      </x:c>
      <x:c r="C236" s="21" t="n">
        <x:f>MONTH(A236)</x:f>
        <x:v>8</x:v>
      </x:c>
      <x:c r="D236" s="21" t="n">
        <x:f>IF(ISNUMBER(E236),IF(E236&gt;0,1,0),"")</x:f>
        <x:v>0</x:v>
      </x:c>
      <x:c r="E236" s="21" t="n">
        <x:f>IF(COUNTIF(Ferien!$H$7:$H$26,"Erfasst")=COUNTA(Ferien!$A$7:$A$26),COUNTIFS(Ferien!$A$7:$A$26,"&lt;&gt;",Ferien!$B$7:$B$26,"&lt;="&amp;A236,Ferien!$C$7:$C$26,"&gt;="&amp;A236),"")</x:f>
        <x:v>0</x:v>
      </x:c>
      <x:c r="F236" s="16"/>
      <x:c r="G236" s="16" t="n">
        <x:v>2025</x:v>
      </x:c>
      <x:c r="H236" s="21" t="str">
        <x:f>IF(COUNTIF(Ferien!$H$7:$H$26,"Erfasst")=COUNTA(Ferien!$A$7:$A$26),"Geprüfte Termine","Ferien prüfen")</x:f>
        <x:v>Geprüfte Termine</x:v>
      </x:c>
    </x:row>
    <x:row r="237" ht="28" customHeight="1">
      <x:c r="A237" s="26" t="n">
        <x:f>DATE(2025,1,1)+230</x:f>
        <x:v>45888</x:v>
      </x:c>
      <x:c r="B237" s="21" t="n">
        <x:f>WEEKDAY(A237,2)</x:f>
        <x:v>2</x:v>
      </x:c>
      <x:c r="C237" s="21" t="n">
        <x:f>MONTH(A237)</x:f>
        <x:v>8</x:v>
      </x:c>
      <x:c r="D237" s="21" t="n">
        <x:f>IF(ISNUMBER(E237),IF(E237&gt;0,1,0),"")</x:f>
        <x:v>0</x:v>
      </x:c>
      <x:c r="E237" s="21" t="n">
        <x:f>IF(COUNTIF(Ferien!$H$7:$H$26,"Erfasst")=COUNTA(Ferien!$A$7:$A$26),COUNTIFS(Ferien!$A$7:$A$26,"&lt;&gt;",Ferien!$B$7:$B$26,"&lt;="&amp;A237,Ferien!$C$7:$C$26,"&gt;="&amp;A237),"")</x:f>
        <x:v>0</x:v>
      </x:c>
      <x:c r="F237" s="16"/>
      <x:c r="G237" s="16" t="n">
        <x:v>2025</x:v>
      </x:c>
      <x:c r="H237" s="21" t="str">
        <x:f>IF(COUNTIF(Ferien!$H$7:$H$26,"Erfasst")=COUNTA(Ferien!$A$7:$A$26),"Geprüfte Termine","Ferien prüfen")</x:f>
        <x:v>Geprüfte Termine</x:v>
      </x:c>
    </x:row>
    <x:row r="238" ht="28" customHeight="1">
      <x:c r="A238" s="26" t="n">
        <x:f>DATE(2025,1,1)+231</x:f>
        <x:v>45889</x:v>
      </x:c>
      <x:c r="B238" s="21" t="n">
        <x:f>WEEKDAY(A238,2)</x:f>
        <x:v>3</x:v>
      </x:c>
      <x:c r="C238" s="21" t="n">
        <x:f>MONTH(A238)</x:f>
        <x:v>8</x:v>
      </x:c>
      <x:c r="D238" s="21" t="n">
        <x:f>IF(ISNUMBER(E238),IF(E238&gt;0,1,0),"")</x:f>
        <x:v>0</x:v>
      </x:c>
      <x:c r="E238" s="21" t="n">
        <x:f>IF(COUNTIF(Ferien!$H$7:$H$26,"Erfasst")=COUNTA(Ferien!$A$7:$A$26),COUNTIFS(Ferien!$A$7:$A$26,"&lt;&gt;",Ferien!$B$7:$B$26,"&lt;="&amp;A238,Ferien!$C$7:$C$26,"&gt;="&amp;A238),"")</x:f>
        <x:v>0</x:v>
      </x:c>
      <x:c r="F238" s="16"/>
      <x:c r="G238" s="16" t="n">
        <x:v>2025</x:v>
      </x:c>
      <x:c r="H238" s="21" t="str">
        <x:f>IF(COUNTIF(Ferien!$H$7:$H$26,"Erfasst")=COUNTA(Ferien!$A$7:$A$26),"Geprüfte Termine","Ferien prüfen")</x:f>
        <x:v>Geprüfte Termine</x:v>
      </x:c>
    </x:row>
    <x:row r="239" ht="28" customHeight="1">
      <x:c r="A239" s="26" t="n">
        <x:f>DATE(2025,1,1)+232</x:f>
        <x:v>45890</x:v>
      </x:c>
      <x:c r="B239" s="21" t="n">
        <x:f>WEEKDAY(A239,2)</x:f>
        <x:v>4</x:v>
      </x:c>
      <x:c r="C239" s="21" t="n">
        <x:f>MONTH(A239)</x:f>
        <x:v>8</x:v>
      </x:c>
      <x:c r="D239" s="21" t="n">
        <x:f>IF(ISNUMBER(E239),IF(E239&gt;0,1,0),"")</x:f>
        <x:v>0</x:v>
      </x:c>
      <x:c r="E239" s="21" t="n">
        <x:f>IF(COUNTIF(Ferien!$H$7:$H$26,"Erfasst")=COUNTA(Ferien!$A$7:$A$26),COUNTIFS(Ferien!$A$7:$A$26,"&lt;&gt;",Ferien!$B$7:$B$26,"&lt;="&amp;A239,Ferien!$C$7:$C$26,"&gt;="&amp;A239),"")</x:f>
        <x:v>0</x:v>
      </x:c>
      <x:c r="F239" s="16"/>
      <x:c r="G239" s="16" t="n">
        <x:v>2025</x:v>
      </x:c>
      <x:c r="H239" s="21" t="str">
        <x:f>IF(COUNTIF(Ferien!$H$7:$H$26,"Erfasst")=COUNTA(Ferien!$A$7:$A$26),"Geprüfte Termine","Ferien prüfen")</x:f>
        <x:v>Geprüfte Termine</x:v>
      </x:c>
    </x:row>
    <x:row r="240" ht="28" customHeight="1">
      <x:c r="A240" s="26" t="n">
        <x:f>DATE(2025,1,1)+233</x:f>
        <x:v>45891</x:v>
      </x:c>
      <x:c r="B240" s="21" t="n">
        <x:f>WEEKDAY(A240,2)</x:f>
        <x:v>5</x:v>
      </x:c>
      <x:c r="C240" s="21" t="n">
        <x:f>MONTH(A240)</x:f>
        <x:v>8</x:v>
      </x:c>
      <x:c r="D240" s="21" t="n">
        <x:f>IF(ISNUMBER(E240),IF(E240&gt;0,1,0),"")</x:f>
        <x:v>0</x:v>
      </x:c>
      <x:c r="E240" s="21" t="n">
        <x:f>IF(COUNTIF(Ferien!$H$7:$H$26,"Erfasst")=COUNTA(Ferien!$A$7:$A$26),COUNTIFS(Ferien!$A$7:$A$26,"&lt;&gt;",Ferien!$B$7:$B$26,"&lt;="&amp;A240,Ferien!$C$7:$C$26,"&gt;="&amp;A240),"")</x:f>
        <x:v>0</x:v>
      </x:c>
      <x:c r="F240" s="16"/>
      <x:c r="G240" s="16" t="n">
        <x:v>2025</x:v>
      </x:c>
      <x:c r="H240" s="21" t="str">
        <x:f>IF(COUNTIF(Ferien!$H$7:$H$26,"Erfasst")=COUNTA(Ferien!$A$7:$A$26),"Geprüfte Termine","Ferien prüfen")</x:f>
        <x:v>Geprüfte Termine</x:v>
      </x:c>
    </x:row>
    <x:row r="241" ht="28" customHeight="1">
      <x:c r="A241" s="26" t="n">
        <x:f>DATE(2025,1,1)+234</x:f>
        <x:v>45892</x:v>
      </x:c>
      <x:c r="B241" s="21" t="n">
        <x:f>WEEKDAY(A241,2)</x:f>
        <x:v>6</x:v>
      </x:c>
      <x:c r="C241" s="21" t="n">
        <x:f>MONTH(A241)</x:f>
        <x:v>8</x:v>
      </x:c>
      <x:c r="D241" s="21" t="n">
        <x:f>IF(ISNUMBER(E241),IF(E241&gt;0,1,0),"")</x:f>
        <x:v>0</x:v>
      </x:c>
      <x:c r="E241" s="21" t="n">
        <x:f>IF(COUNTIF(Ferien!$H$7:$H$26,"Erfasst")=COUNTA(Ferien!$A$7:$A$26),COUNTIFS(Ferien!$A$7:$A$26,"&lt;&gt;",Ferien!$B$7:$B$26,"&lt;="&amp;A241,Ferien!$C$7:$C$26,"&gt;="&amp;A241),"")</x:f>
        <x:v>0</x:v>
      </x:c>
      <x:c r="F241" s="16"/>
      <x:c r="G241" s="16" t="n">
        <x:v>2025</x:v>
      </x:c>
      <x:c r="H241" s="21" t="str">
        <x:f>IF(COUNTIF(Ferien!$H$7:$H$26,"Erfasst")=COUNTA(Ferien!$A$7:$A$26),"Geprüfte Termine","Ferien prüfen")</x:f>
        <x:v>Geprüfte Termine</x:v>
      </x:c>
    </x:row>
    <x:row r="242" ht="28" customHeight="1">
      <x:c r="A242" s="26" t="n">
        <x:f>DATE(2025,1,1)+235</x:f>
        <x:v>45893</x:v>
      </x:c>
      <x:c r="B242" s="21" t="n">
        <x:f>WEEKDAY(A242,2)</x:f>
        <x:v>7</x:v>
      </x:c>
      <x:c r="C242" s="21" t="n">
        <x:f>MONTH(A242)</x:f>
        <x:v>8</x:v>
      </x:c>
      <x:c r="D242" s="21" t="n">
        <x:f>IF(ISNUMBER(E242),IF(E242&gt;0,1,0),"")</x:f>
        <x:v>0</x:v>
      </x:c>
      <x:c r="E242" s="21" t="n">
        <x:f>IF(COUNTIF(Ferien!$H$7:$H$26,"Erfasst")=COUNTA(Ferien!$A$7:$A$26),COUNTIFS(Ferien!$A$7:$A$26,"&lt;&gt;",Ferien!$B$7:$B$26,"&lt;="&amp;A242,Ferien!$C$7:$C$26,"&gt;="&amp;A242),"")</x:f>
        <x:v>0</x:v>
      </x:c>
      <x:c r="F242" s="16"/>
      <x:c r="G242" s="16" t="n">
        <x:v>2025</x:v>
      </x:c>
      <x:c r="H242" s="21" t="str">
        <x:f>IF(COUNTIF(Ferien!$H$7:$H$26,"Erfasst")=COUNTA(Ferien!$A$7:$A$26),"Geprüfte Termine","Ferien prüfen")</x:f>
        <x:v>Geprüfte Termine</x:v>
      </x:c>
    </x:row>
    <x:row r="243" ht="28" customHeight="1">
      <x:c r="A243" s="26" t="n">
        <x:f>DATE(2025,1,1)+236</x:f>
        <x:v>45894</x:v>
      </x:c>
      <x:c r="B243" s="21" t="n">
        <x:f>WEEKDAY(A243,2)</x:f>
        <x:v>1</x:v>
      </x:c>
      <x:c r="C243" s="21" t="n">
        <x:f>MONTH(A243)</x:f>
        <x:v>8</x:v>
      </x:c>
      <x:c r="D243" s="21" t="n">
        <x:f>IF(ISNUMBER(E243),IF(E243&gt;0,1,0),"")</x:f>
        <x:v>0</x:v>
      </x:c>
      <x:c r="E243" s="21" t="n">
        <x:f>IF(COUNTIF(Ferien!$H$7:$H$26,"Erfasst")=COUNTA(Ferien!$A$7:$A$26),COUNTIFS(Ferien!$A$7:$A$26,"&lt;&gt;",Ferien!$B$7:$B$26,"&lt;="&amp;A243,Ferien!$C$7:$C$26,"&gt;="&amp;A243),"")</x:f>
        <x:v>0</x:v>
      </x:c>
      <x:c r="F243" s="16"/>
      <x:c r="G243" s="16" t="n">
        <x:v>2025</x:v>
      </x:c>
      <x:c r="H243" s="21" t="str">
        <x:f>IF(COUNTIF(Ferien!$H$7:$H$26,"Erfasst")=COUNTA(Ferien!$A$7:$A$26),"Geprüfte Termine","Ferien prüfen")</x:f>
        <x:v>Geprüfte Termine</x:v>
      </x:c>
    </x:row>
    <x:row r="244" ht="28" customHeight="1">
      <x:c r="A244" s="26" t="n">
        <x:f>DATE(2025,1,1)+237</x:f>
        <x:v>45895</x:v>
      </x:c>
      <x:c r="B244" s="21" t="n">
        <x:f>WEEKDAY(A244,2)</x:f>
        <x:v>2</x:v>
      </x:c>
      <x:c r="C244" s="21" t="n">
        <x:f>MONTH(A244)</x:f>
        <x:v>8</x:v>
      </x:c>
      <x:c r="D244" s="21" t="n">
        <x:f>IF(ISNUMBER(E244),IF(E244&gt;0,1,0),"")</x:f>
        <x:v>0</x:v>
      </x:c>
      <x:c r="E244" s="21" t="n">
        <x:f>IF(COUNTIF(Ferien!$H$7:$H$26,"Erfasst")=COUNTA(Ferien!$A$7:$A$26),COUNTIFS(Ferien!$A$7:$A$26,"&lt;&gt;",Ferien!$B$7:$B$26,"&lt;="&amp;A244,Ferien!$C$7:$C$26,"&gt;="&amp;A244),"")</x:f>
        <x:v>0</x:v>
      </x:c>
      <x:c r="F244" s="16"/>
      <x:c r="G244" s="16" t="n">
        <x:v>2025</x:v>
      </x:c>
      <x:c r="H244" s="21" t="str">
        <x:f>IF(COUNTIF(Ferien!$H$7:$H$26,"Erfasst")=COUNTA(Ferien!$A$7:$A$26),"Geprüfte Termine","Ferien prüfen")</x:f>
        <x:v>Geprüfte Termine</x:v>
      </x:c>
    </x:row>
    <x:row r="245" ht="28" customHeight="1">
      <x:c r="A245" s="26" t="n">
        <x:f>DATE(2025,1,1)+238</x:f>
        <x:v>45896</x:v>
      </x:c>
      <x:c r="B245" s="21" t="n">
        <x:f>WEEKDAY(A245,2)</x:f>
        <x:v>3</x:v>
      </x:c>
      <x:c r="C245" s="21" t="n">
        <x:f>MONTH(A245)</x:f>
        <x:v>8</x:v>
      </x:c>
      <x:c r="D245" s="21" t="n">
        <x:f>IF(ISNUMBER(E245),IF(E245&gt;0,1,0),"")</x:f>
        <x:v>0</x:v>
      </x:c>
      <x:c r="E245" s="21" t="n">
        <x:f>IF(COUNTIF(Ferien!$H$7:$H$26,"Erfasst")=COUNTA(Ferien!$A$7:$A$26),COUNTIFS(Ferien!$A$7:$A$26,"&lt;&gt;",Ferien!$B$7:$B$26,"&lt;="&amp;A245,Ferien!$C$7:$C$26,"&gt;="&amp;A245),"")</x:f>
        <x:v>0</x:v>
      </x:c>
      <x:c r="F245" s="16"/>
      <x:c r="G245" s="16" t="n">
        <x:v>2025</x:v>
      </x:c>
      <x:c r="H245" s="21" t="str">
        <x:f>IF(COUNTIF(Ferien!$H$7:$H$26,"Erfasst")=COUNTA(Ferien!$A$7:$A$26),"Geprüfte Termine","Ferien prüfen")</x:f>
        <x:v>Geprüfte Termine</x:v>
      </x:c>
    </x:row>
    <x:row r="246" ht="28" customHeight="1">
      <x:c r="A246" s="26" t="n">
        <x:f>DATE(2025,1,1)+239</x:f>
        <x:v>45897</x:v>
      </x:c>
      <x:c r="B246" s="21" t="n">
        <x:f>WEEKDAY(A246,2)</x:f>
        <x:v>4</x:v>
      </x:c>
      <x:c r="C246" s="21" t="n">
        <x:f>MONTH(A246)</x:f>
        <x:v>8</x:v>
      </x:c>
      <x:c r="D246" s="21" t="n">
        <x:f>IF(ISNUMBER(E246),IF(E246&gt;0,1,0),"")</x:f>
        <x:v>0</x:v>
      </x:c>
      <x:c r="E246" s="21" t="n">
        <x:f>IF(COUNTIF(Ferien!$H$7:$H$26,"Erfasst")=COUNTA(Ferien!$A$7:$A$26),COUNTIFS(Ferien!$A$7:$A$26,"&lt;&gt;",Ferien!$B$7:$B$26,"&lt;="&amp;A246,Ferien!$C$7:$C$26,"&gt;="&amp;A246),"")</x:f>
        <x:v>0</x:v>
      </x:c>
      <x:c r="F246" s="16"/>
      <x:c r="G246" s="16" t="n">
        <x:v>2025</x:v>
      </x:c>
      <x:c r="H246" s="21" t="str">
        <x:f>IF(COUNTIF(Ferien!$H$7:$H$26,"Erfasst")=COUNTA(Ferien!$A$7:$A$26),"Geprüfte Termine","Ferien prüfen")</x:f>
        <x:v>Geprüfte Termine</x:v>
      </x:c>
    </x:row>
    <x:row r="247" ht="28" customHeight="1">
      <x:c r="A247" s="26" t="n">
        <x:f>DATE(2025,1,1)+240</x:f>
        <x:v>45898</x:v>
      </x:c>
      <x:c r="B247" s="21" t="n">
        <x:f>WEEKDAY(A247,2)</x:f>
        <x:v>5</x:v>
      </x:c>
      <x:c r="C247" s="21" t="n">
        <x:f>MONTH(A247)</x:f>
        <x:v>8</x:v>
      </x:c>
      <x:c r="D247" s="21" t="n">
        <x:f>IF(ISNUMBER(E247),IF(E247&gt;0,1,0),"")</x:f>
        <x:v>0</x:v>
      </x:c>
      <x:c r="E247" s="21" t="n">
        <x:f>IF(COUNTIF(Ferien!$H$7:$H$26,"Erfasst")=COUNTA(Ferien!$A$7:$A$26),COUNTIFS(Ferien!$A$7:$A$26,"&lt;&gt;",Ferien!$B$7:$B$26,"&lt;="&amp;A247,Ferien!$C$7:$C$26,"&gt;="&amp;A247),"")</x:f>
        <x:v>0</x:v>
      </x:c>
      <x:c r="F247" s="16"/>
      <x:c r="G247" s="16" t="n">
        <x:v>2025</x:v>
      </x:c>
      <x:c r="H247" s="21" t="str">
        <x:f>IF(COUNTIF(Ferien!$H$7:$H$26,"Erfasst")=COUNTA(Ferien!$A$7:$A$26),"Geprüfte Termine","Ferien prüfen")</x:f>
        <x:v>Geprüfte Termine</x:v>
      </x:c>
    </x:row>
    <x:row r="248" ht="28" customHeight="1">
      <x:c r="A248" s="26" t="n">
        <x:f>DATE(2025,1,1)+241</x:f>
        <x:v>45899</x:v>
      </x:c>
      <x:c r="B248" s="21" t="n">
        <x:f>WEEKDAY(A248,2)</x:f>
        <x:v>6</x:v>
      </x:c>
      <x:c r="C248" s="21" t="n">
        <x:f>MONTH(A248)</x:f>
        <x:v>8</x:v>
      </x:c>
      <x:c r="D248" s="21" t="n">
        <x:f>IF(ISNUMBER(E248),IF(E248&gt;0,1,0),"")</x:f>
        <x:v>0</x:v>
      </x:c>
      <x:c r="E248" s="21" t="n">
        <x:f>IF(COUNTIF(Ferien!$H$7:$H$26,"Erfasst")=COUNTA(Ferien!$A$7:$A$26),COUNTIFS(Ferien!$A$7:$A$26,"&lt;&gt;",Ferien!$B$7:$B$26,"&lt;="&amp;A248,Ferien!$C$7:$C$26,"&gt;="&amp;A248),"")</x:f>
        <x:v>0</x:v>
      </x:c>
      <x:c r="F248" s="16"/>
      <x:c r="G248" s="16" t="n">
        <x:v>2025</x:v>
      </x:c>
      <x:c r="H248" s="21" t="str">
        <x:f>IF(COUNTIF(Ferien!$H$7:$H$26,"Erfasst")=COUNTA(Ferien!$A$7:$A$26),"Geprüfte Termine","Ferien prüfen")</x:f>
        <x:v>Geprüfte Termine</x:v>
      </x:c>
    </x:row>
    <x:row r="249" ht="28" customHeight="1">
      <x:c r="A249" s="26" t="n">
        <x:f>DATE(2025,1,1)+242</x:f>
        <x:v>45900</x:v>
      </x:c>
      <x:c r="B249" s="21" t="n">
        <x:f>WEEKDAY(A249,2)</x:f>
        <x:v>7</x:v>
      </x:c>
      <x:c r="C249" s="21" t="n">
        <x:f>MONTH(A249)</x:f>
        <x:v>8</x:v>
      </x:c>
      <x:c r="D249" s="21" t="n">
        <x:f>IF(ISNUMBER(E249),IF(E249&gt;0,1,0),"")</x:f>
        <x:v>0</x:v>
      </x:c>
      <x:c r="E249" s="21" t="n">
        <x:f>IF(COUNTIF(Ferien!$H$7:$H$26,"Erfasst")=COUNTA(Ferien!$A$7:$A$26),COUNTIFS(Ferien!$A$7:$A$26,"&lt;&gt;",Ferien!$B$7:$B$26,"&lt;="&amp;A249,Ferien!$C$7:$C$26,"&gt;="&amp;A249),"")</x:f>
        <x:v>0</x:v>
      </x:c>
      <x:c r="F249" s="16"/>
      <x:c r="G249" s="16" t="n">
        <x:v>2025</x:v>
      </x:c>
      <x:c r="H249" s="21" t="str">
        <x:f>IF(COUNTIF(Ferien!$H$7:$H$26,"Erfasst")=COUNTA(Ferien!$A$7:$A$26),"Geprüfte Termine","Ferien prüfen")</x:f>
        <x:v>Geprüfte Termine</x:v>
      </x:c>
    </x:row>
    <x:row r="250" ht="28" customHeight="1">
      <x:c r="A250" s="26" t="n">
        <x:f>DATE(2025,1,1)+243</x:f>
        <x:v>45901</x:v>
      </x:c>
      <x:c r="B250" s="21" t="n">
        <x:f>WEEKDAY(A250,2)</x:f>
        <x:v>1</x:v>
      </x:c>
      <x:c r="C250" s="21" t="n">
        <x:f>MONTH(A250)</x:f>
        <x:v>9</x:v>
      </x:c>
      <x:c r="D250" s="21" t="n">
        <x:f>IF(ISNUMBER(E250),IF(E250&gt;0,1,0),"")</x:f>
        <x:v>0</x:v>
      </x:c>
      <x:c r="E250" s="21" t="n">
        <x:f>IF(COUNTIF(Ferien!$H$7:$H$26,"Erfasst")=COUNTA(Ferien!$A$7:$A$26),COUNTIFS(Ferien!$A$7:$A$26,"&lt;&gt;",Ferien!$B$7:$B$26,"&lt;="&amp;A250,Ferien!$C$7:$C$26,"&gt;="&amp;A250),"")</x:f>
        <x:v>0</x:v>
      </x:c>
      <x:c r="F250" s="16"/>
      <x:c r="G250" s="16" t="n">
        <x:v>2025</x:v>
      </x:c>
      <x:c r="H250" s="21" t="str">
        <x:f>IF(COUNTIF(Ferien!$H$7:$H$26,"Erfasst")=COUNTA(Ferien!$A$7:$A$26),"Geprüfte Termine","Ferien prüfen")</x:f>
        <x:v>Geprüfte Termine</x:v>
      </x:c>
    </x:row>
    <x:row r="251" ht="28" customHeight="1">
      <x:c r="A251" s="26" t="n">
        <x:f>DATE(2025,1,1)+244</x:f>
        <x:v>45902</x:v>
      </x:c>
      <x:c r="B251" s="21" t="n">
        <x:f>WEEKDAY(A251,2)</x:f>
        <x:v>2</x:v>
      </x:c>
      <x:c r="C251" s="21" t="n">
        <x:f>MONTH(A251)</x:f>
        <x:v>9</x:v>
      </x:c>
      <x:c r="D251" s="21" t="n">
        <x:f>IF(ISNUMBER(E251),IF(E251&gt;0,1,0),"")</x:f>
        <x:v>0</x:v>
      </x:c>
      <x:c r="E251" s="21" t="n">
        <x:f>IF(COUNTIF(Ferien!$H$7:$H$26,"Erfasst")=COUNTA(Ferien!$A$7:$A$26),COUNTIFS(Ferien!$A$7:$A$26,"&lt;&gt;",Ferien!$B$7:$B$26,"&lt;="&amp;A251,Ferien!$C$7:$C$26,"&gt;="&amp;A251),"")</x:f>
        <x:v>0</x:v>
      </x:c>
      <x:c r="F251" s="16"/>
      <x:c r="G251" s="16" t="n">
        <x:v>2025</x:v>
      </x:c>
      <x:c r="H251" s="21" t="str">
        <x:f>IF(COUNTIF(Ferien!$H$7:$H$26,"Erfasst")=COUNTA(Ferien!$A$7:$A$26),"Geprüfte Termine","Ferien prüfen")</x:f>
        <x:v>Geprüfte Termine</x:v>
      </x:c>
    </x:row>
    <x:row r="252" ht="28" customHeight="1">
      <x:c r="A252" s="26" t="n">
        <x:f>DATE(2025,1,1)+245</x:f>
        <x:v>45903</x:v>
      </x:c>
      <x:c r="B252" s="21" t="n">
        <x:f>WEEKDAY(A252,2)</x:f>
        <x:v>3</x:v>
      </x:c>
      <x:c r="C252" s="21" t="n">
        <x:f>MONTH(A252)</x:f>
        <x:v>9</x:v>
      </x:c>
      <x:c r="D252" s="21" t="n">
        <x:f>IF(ISNUMBER(E252),IF(E252&gt;0,1,0),"")</x:f>
        <x:v>0</x:v>
      </x:c>
      <x:c r="E252" s="21" t="n">
        <x:f>IF(COUNTIF(Ferien!$H$7:$H$26,"Erfasst")=COUNTA(Ferien!$A$7:$A$26),COUNTIFS(Ferien!$A$7:$A$26,"&lt;&gt;",Ferien!$B$7:$B$26,"&lt;="&amp;A252,Ferien!$C$7:$C$26,"&gt;="&amp;A252),"")</x:f>
        <x:v>0</x:v>
      </x:c>
      <x:c r="F252" s="16"/>
      <x:c r="G252" s="16" t="n">
        <x:v>2025</x:v>
      </x:c>
      <x:c r="H252" s="21" t="str">
        <x:f>IF(COUNTIF(Ferien!$H$7:$H$26,"Erfasst")=COUNTA(Ferien!$A$7:$A$26),"Geprüfte Termine","Ferien prüfen")</x:f>
        <x:v>Geprüfte Termine</x:v>
      </x:c>
    </x:row>
    <x:row r="253" ht="28" customHeight="1">
      <x:c r="A253" s="26" t="n">
        <x:f>DATE(2025,1,1)+246</x:f>
        <x:v>45904</x:v>
      </x:c>
      <x:c r="B253" s="21" t="n">
        <x:f>WEEKDAY(A253,2)</x:f>
        <x:v>4</x:v>
      </x:c>
      <x:c r="C253" s="21" t="n">
        <x:f>MONTH(A253)</x:f>
        <x:v>9</x:v>
      </x:c>
      <x:c r="D253" s="21" t="n">
        <x:f>IF(ISNUMBER(E253),IF(E253&gt;0,1,0),"")</x:f>
        <x:v>0</x:v>
      </x:c>
      <x:c r="E253" s="21" t="n">
        <x:f>IF(COUNTIF(Ferien!$H$7:$H$26,"Erfasst")=COUNTA(Ferien!$A$7:$A$26),COUNTIFS(Ferien!$A$7:$A$26,"&lt;&gt;",Ferien!$B$7:$B$26,"&lt;="&amp;A253,Ferien!$C$7:$C$26,"&gt;="&amp;A253),"")</x:f>
        <x:v>0</x:v>
      </x:c>
      <x:c r="F253" s="16"/>
      <x:c r="G253" s="16" t="n">
        <x:v>2025</x:v>
      </x:c>
      <x:c r="H253" s="21" t="str">
        <x:f>IF(COUNTIF(Ferien!$H$7:$H$26,"Erfasst")=COUNTA(Ferien!$A$7:$A$26),"Geprüfte Termine","Ferien prüfen")</x:f>
        <x:v>Geprüfte Termine</x:v>
      </x:c>
    </x:row>
    <x:row r="254" ht="28" customHeight="1">
      <x:c r="A254" s="26" t="n">
        <x:f>DATE(2025,1,1)+247</x:f>
        <x:v>45905</x:v>
      </x:c>
      <x:c r="B254" s="21" t="n">
        <x:f>WEEKDAY(A254,2)</x:f>
        <x:v>5</x:v>
      </x:c>
      <x:c r="C254" s="21" t="n">
        <x:f>MONTH(A254)</x:f>
        <x:v>9</x:v>
      </x:c>
      <x:c r="D254" s="21" t="n">
        <x:f>IF(ISNUMBER(E254),IF(E254&gt;0,1,0),"")</x:f>
        <x:v>0</x:v>
      </x:c>
      <x:c r="E254" s="21" t="n">
        <x:f>IF(COUNTIF(Ferien!$H$7:$H$26,"Erfasst")=COUNTA(Ferien!$A$7:$A$26),COUNTIFS(Ferien!$A$7:$A$26,"&lt;&gt;",Ferien!$B$7:$B$26,"&lt;="&amp;A254,Ferien!$C$7:$C$26,"&gt;="&amp;A254),"")</x:f>
        <x:v>0</x:v>
      </x:c>
      <x:c r="F254" s="16"/>
      <x:c r="G254" s="16" t="n">
        <x:v>2025</x:v>
      </x:c>
      <x:c r="H254" s="21" t="str">
        <x:f>IF(COUNTIF(Ferien!$H$7:$H$26,"Erfasst")=COUNTA(Ferien!$A$7:$A$26),"Geprüfte Termine","Ferien prüfen")</x:f>
        <x:v>Geprüfte Termine</x:v>
      </x:c>
    </x:row>
    <x:row r="255" ht="28" customHeight="1">
      <x:c r="A255" s="26" t="n">
        <x:f>DATE(2025,1,1)+248</x:f>
        <x:v>45906</x:v>
      </x:c>
      <x:c r="B255" s="21" t="n">
        <x:f>WEEKDAY(A255,2)</x:f>
        <x:v>6</x:v>
      </x:c>
      <x:c r="C255" s="21" t="n">
        <x:f>MONTH(A255)</x:f>
        <x:v>9</x:v>
      </x:c>
      <x:c r="D255" s="21" t="n">
        <x:f>IF(ISNUMBER(E255),IF(E255&gt;0,1,0),"")</x:f>
        <x:v>0</x:v>
      </x:c>
      <x:c r="E255" s="21" t="n">
        <x:f>IF(COUNTIF(Ferien!$H$7:$H$26,"Erfasst")=COUNTA(Ferien!$A$7:$A$26),COUNTIFS(Ferien!$A$7:$A$26,"&lt;&gt;",Ferien!$B$7:$B$26,"&lt;="&amp;A255,Ferien!$C$7:$C$26,"&gt;="&amp;A255),"")</x:f>
        <x:v>0</x:v>
      </x:c>
      <x:c r="F255" s="16"/>
      <x:c r="G255" s="16" t="n">
        <x:v>2025</x:v>
      </x:c>
      <x:c r="H255" s="21" t="str">
        <x:f>IF(COUNTIF(Ferien!$H$7:$H$26,"Erfasst")=COUNTA(Ferien!$A$7:$A$26),"Geprüfte Termine","Ferien prüfen")</x:f>
        <x:v>Geprüfte Termine</x:v>
      </x:c>
    </x:row>
    <x:row r="256" ht="28" customHeight="1">
      <x:c r="A256" s="26" t="n">
        <x:f>DATE(2025,1,1)+249</x:f>
        <x:v>45907</x:v>
      </x:c>
      <x:c r="B256" s="21" t="n">
        <x:f>WEEKDAY(A256,2)</x:f>
        <x:v>7</x:v>
      </x:c>
      <x:c r="C256" s="21" t="n">
        <x:f>MONTH(A256)</x:f>
        <x:v>9</x:v>
      </x:c>
      <x:c r="D256" s="21" t="n">
        <x:f>IF(ISNUMBER(E256),IF(E256&gt;0,1,0),"")</x:f>
        <x:v>0</x:v>
      </x:c>
      <x:c r="E256" s="21" t="n">
        <x:f>IF(COUNTIF(Ferien!$H$7:$H$26,"Erfasst")=COUNTA(Ferien!$A$7:$A$26),COUNTIFS(Ferien!$A$7:$A$26,"&lt;&gt;",Ferien!$B$7:$B$26,"&lt;="&amp;A256,Ferien!$C$7:$C$26,"&gt;="&amp;A256),"")</x:f>
        <x:v>0</x:v>
      </x:c>
      <x:c r="F256" s="16"/>
      <x:c r="G256" s="16" t="n">
        <x:v>2025</x:v>
      </x:c>
      <x:c r="H256" s="21" t="str">
        <x:f>IF(COUNTIF(Ferien!$H$7:$H$26,"Erfasst")=COUNTA(Ferien!$A$7:$A$26),"Geprüfte Termine","Ferien prüfen")</x:f>
        <x:v>Geprüfte Termine</x:v>
      </x:c>
    </x:row>
    <x:row r="257" ht="28" customHeight="1">
      <x:c r="A257" s="26" t="n">
        <x:f>DATE(2025,1,1)+250</x:f>
        <x:v>45908</x:v>
      </x:c>
      <x:c r="B257" s="21" t="n">
        <x:f>WEEKDAY(A257,2)</x:f>
        <x:v>1</x:v>
      </x:c>
      <x:c r="C257" s="21" t="n">
        <x:f>MONTH(A257)</x:f>
        <x:v>9</x:v>
      </x:c>
      <x:c r="D257" s="21" t="n">
        <x:f>IF(ISNUMBER(E257),IF(E257&gt;0,1,0),"")</x:f>
        <x:v>0</x:v>
      </x:c>
      <x:c r="E257" s="21" t="n">
        <x:f>IF(COUNTIF(Ferien!$H$7:$H$26,"Erfasst")=COUNTA(Ferien!$A$7:$A$26),COUNTIFS(Ferien!$A$7:$A$26,"&lt;&gt;",Ferien!$B$7:$B$26,"&lt;="&amp;A257,Ferien!$C$7:$C$26,"&gt;="&amp;A257),"")</x:f>
        <x:v>0</x:v>
      </x:c>
      <x:c r="F257" s="16"/>
      <x:c r="G257" s="16" t="n">
        <x:v>2025</x:v>
      </x:c>
      <x:c r="H257" s="21" t="str">
        <x:f>IF(COUNTIF(Ferien!$H$7:$H$26,"Erfasst")=COUNTA(Ferien!$A$7:$A$26),"Geprüfte Termine","Ferien prüfen")</x:f>
        <x:v>Geprüfte Termine</x:v>
      </x:c>
    </x:row>
    <x:row r="258" ht="28" customHeight="1">
      <x:c r="A258" s="26" t="n">
        <x:f>DATE(2025,1,1)+251</x:f>
        <x:v>45909</x:v>
      </x:c>
      <x:c r="B258" s="21" t="n">
        <x:f>WEEKDAY(A258,2)</x:f>
        <x:v>2</x:v>
      </x:c>
      <x:c r="C258" s="21" t="n">
        <x:f>MONTH(A258)</x:f>
        <x:v>9</x:v>
      </x:c>
      <x:c r="D258" s="21" t="n">
        <x:f>IF(ISNUMBER(E258),IF(E258&gt;0,1,0),"")</x:f>
        <x:v>0</x:v>
      </x:c>
      <x:c r="E258" s="21" t="n">
        <x:f>IF(COUNTIF(Ferien!$H$7:$H$26,"Erfasst")=COUNTA(Ferien!$A$7:$A$26),COUNTIFS(Ferien!$A$7:$A$26,"&lt;&gt;",Ferien!$B$7:$B$26,"&lt;="&amp;A258,Ferien!$C$7:$C$26,"&gt;="&amp;A258),"")</x:f>
        <x:v>0</x:v>
      </x:c>
      <x:c r="F258" s="16"/>
      <x:c r="G258" s="16" t="n">
        <x:v>2025</x:v>
      </x:c>
      <x:c r="H258" s="21" t="str">
        <x:f>IF(COUNTIF(Ferien!$H$7:$H$26,"Erfasst")=COUNTA(Ferien!$A$7:$A$26),"Geprüfte Termine","Ferien prüfen")</x:f>
        <x:v>Geprüfte Termine</x:v>
      </x:c>
    </x:row>
    <x:row r="259" ht="28" customHeight="1">
      <x:c r="A259" s="26" t="n">
        <x:f>DATE(2025,1,1)+252</x:f>
        <x:v>45910</x:v>
      </x:c>
      <x:c r="B259" s="21" t="n">
        <x:f>WEEKDAY(A259,2)</x:f>
        <x:v>3</x:v>
      </x:c>
      <x:c r="C259" s="21" t="n">
        <x:f>MONTH(A259)</x:f>
        <x:v>9</x:v>
      </x:c>
      <x:c r="D259" s="21" t="n">
        <x:f>IF(ISNUMBER(E259),IF(E259&gt;0,1,0),"")</x:f>
        <x:v>0</x:v>
      </x:c>
      <x:c r="E259" s="21" t="n">
        <x:f>IF(COUNTIF(Ferien!$H$7:$H$26,"Erfasst")=COUNTA(Ferien!$A$7:$A$26),COUNTIFS(Ferien!$A$7:$A$26,"&lt;&gt;",Ferien!$B$7:$B$26,"&lt;="&amp;A259,Ferien!$C$7:$C$26,"&gt;="&amp;A259),"")</x:f>
        <x:v>0</x:v>
      </x:c>
      <x:c r="F259" s="16"/>
      <x:c r="G259" s="16" t="n">
        <x:v>2025</x:v>
      </x:c>
      <x:c r="H259" s="21" t="str">
        <x:f>IF(COUNTIF(Ferien!$H$7:$H$26,"Erfasst")=COUNTA(Ferien!$A$7:$A$26),"Geprüfte Termine","Ferien prüfen")</x:f>
        <x:v>Geprüfte Termine</x:v>
      </x:c>
    </x:row>
    <x:row r="260" ht="28" customHeight="1">
      <x:c r="A260" s="26" t="n">
        <x:f>DATE(2025,1,1)+253</x:f>
        <x:v>45911</x:v>
      </x:c>
      <x:c r="B260" s="21" t="n">
        <x:f>WEEKDAY(A260,2)</x:f>
        <x:v>4</x:v>
      </x:c>
      <x:c r="C260" s="21" t="n">
        <x:f>MONTH(A260)</x:f>
        <x:v>9</x:v>
      </x:c>
      <x:c r="D260" s="21" t="n">
        <x:f>IF(ISNUMBER(E260),IF(E260&gt;0,1,0),"")</x:f>
        <x:v>0</x:v>
      </x:c>
      <x:c r="E260" s="21" t="n">
        <x:f>IF(COUNTIF(Ferien!$H$7:$H$26,"Erfasst")=COUNTA(Ferien!$A$7:$A$26),COUNTIFS(Ferien!$A$7:$A$26,"&lt;&gt;",Ferien!$B$7:$B$26,"&lt;="&amp;A260,Ferien!$C$7:$C$26,"&gt;="&amp;A260),"")</x:f>
        <x:v>0</x:v>
      </x:c>
      <x:c r="F260" s="16"/>
      <x:c r="G260" s="16" t="n">
        <x:v>2025</x:v>
      </x:c>
      <x:c r="H260" s="21" t="str">
        <x:f>IF(COUNTIF(Ferien!$H$7:$H$26,"Erfasst")=COUNTA(Ferien!$A$7:$A$26),"Geprüfte Termine","Ferien prüfen")</x:f>
        <x:v>Geprüfte Termine</x:v>
      </x:c>
    </x:row>
    <x:row r="261" ht="28" customHeight="1">
      <x:c r="A261" s="26" t="n">
        <x:f>DATE(2025,1,1)+254</x:f>
        <x:v>45912</x:v>
      </x:c>
      <x:c r="B261" s="21" t="n">
        <x:f>WEEKDAY(A261,2)</x:f>
        <x:v>5</x:v>
      </x:c>
      <x:c r="C261" s="21" t="n">
        <x:f>MONTH(A261)</x:f>
        <x:v>9</x:v>
      </x:c>
      <x:c r="D261" s="21" t="n">
        <x:f>IF(ISNUMBER(E261),IF(E261&gt;0,1,0),"")</x:f>
        <x:v>0</x:v>
      </x:c>
      <x:c r="E261" s="21" t="n">
        <x:f>IF(COUNTIF(Ferien!$H$7:$H$26,"Erfasst")=COUNTA(Ferien!$A$7:$A$26),COUNTIFS(Ferien!$A$7:$A$26,"&lt;&gt;",Ferien!$B$7:$B$26,"&lt;="&amp;A261,Ferien!$C$7:$C$26,"&gt;="&amp;A261),"")</x:f>
        <x:v>0</x:v>
      </x:c>
      <x:c r="F261" s="16"/>
      <x:c r="G261" s="16" t="n">
        <x:v>2025</x:v>
      </x:c>
      <x:c r="H261" s="21" t="str">
        <x:f>IF(COUNTIF(Ferien!$H$7:$H$26,"Erfasst")=COUNTA(Ferien!$A$7:$A$26),"Geprüfte Termine","Ferien prüfen")</x:f>
        <x:v>Geprüfte Termine</x:v>
      </x:c>
    </x:row>
    <x:row r="262" ht="28" customHeight="1">
      <x:c r="A262" s="26" t="n">
        <x:f>DATE(2025,1,1)+255</x:f>
        <x:v>45913</x:v>
      </x:c>
      <x:c r="B262" s="21" t="n">
        <x:f>WEEKDAY(A262,2)</x:f>
        <x:v>6</x:v>
      </x:c>
      <x:c r="C262" s="21" t="n">
        <x:f>MONTH(A262)</x:f>
        <x:v>9</x:v>
      </x:c>
      <x:c r="D262" s="21" t="n">
        <x:f>IF(ISNUMBER(E262),IF(E262&gt;0,1,0),"")</x:f>
        <x:v>0</x:v>
      </x:c>
      <x:c r="E262" s="21" t="n">
        <x:f>IF(COUNTIF(Ferien!$H$7:$H$26,"Erfasst")=COUNTA(Ferien!$A$7:$A$26),COUNTIFS(Ferien!$A$7:$A$26,"&lt;&gt;",Ferien!$B$7:$B$26,"&lt;="&amp;A262,Ferien!$C$7:$C$26,"&gt;="&amp;A262),"")</x:f>
        <x:v>0</x:v>
      </x:c>
      <x:c r="F262" s="16"/>
      <x:c r="G262" s="16" t="n">
        <x:v>2025</x:v>
      </x:c>
      <x:c r="H262" s="21" t="str">
        <x:f>IF(COUNTIF(Ferien!$H$7:$H$26,"Erfasst")=COUNTA(Ferien!$A$7:$A$26),"Geprüfte Termine","Ferien prüfen")</x:f>
        <x:v>Geprüfte Termine</x:v>
      </x:c>
    </x:row>
    <x:row r="263" ht="28" customHeight="1">
      <x:c r="A263" s="26" t="n">
        <x:f>DATE(2025,1,1)+256</x:f>
        <x:v>45914</x:v>
      </x:c>
      <x:c r="B263" s="21" t="n">
        <x:f>WEEKDAY(A263,2)</x:f>
        <x:v>7</x:v>
      </x:c>
      <x:c r="C263" s="21" t="n">
        <x:f>MONTH(A263)</x:f>
        <x:v>9</x:v>
      </x:c>
      <x:c r="D263" s="21" t="n">
        <x:f>IF(ISNUMBER(E263),IF(E263&gt;0,1,0),"")</x:f>
        <x:v>0</x:v>
      </x:c>
      <x:c r="E263" s="21" t="n">
        <x:f>IF(COUNTIF(Ferien!$H$7:$H$26,"Erfasst")=COUNTA(Ferien!$A$7:$A$26),COUNTIFS(Ferien!$A$7:$A$26,"&lt;&gt;",Ferien!$B$7:$B$26,"&lt;="&amp;A263,Ferien!$C$7:$C$26,"&gt;="&amp;A263),"")</x:f>
        <x:v>0</x:v>
      </x:c>
      <x:c r="F263" s="16"/>
      <x:c r="G263" s="16" t="n">
        <x:v>2025</x:v>
      </x:c>
      <x:c r="H263" s="21" t="str">
        <x:f>IF(COUNTIF(Ferien!$H$7:$H$26,"Erfasst")=COUNTA(Ferien!$A$7:$A$26),"Geprüfte Termine","Ferien prüfen")</x:f>
        <x:v>Geprüfte Termine</x:v>
      </x:c>
    </x:row>
    <x:row r="264" ht="28" customHeight="1">
      <x:c r="A264" s="26" t="n">
        <x:f>DATE(2025,1,1)+257</x:f>
        <x:v>45915</x:v>
      </x:c>
      <x:c r="B264" s="21" t="n">
        <x:f>WEEKDAY(A264,2)</x:f>
        <x:v>1</x:v>
      </x:c>
      <x:c r="C264" s="21" t="n">
        <x:f>MONTH(A264)</x:f>
        <x:v>9</x:v>
      </x:c>
      <x:c r="D264" s="21" t="n">
        <x:f>IF(ISNUMBER(E264),IF(E264&gt;0,1,0),"")</x:f>
        <x:v>0</x:v>
      </x:c>
      <x:c r="E264" s="21" t="n">
        <x:f>IF(COUNTIF(Ferien!$H$7:$H$26,"Erfasst")=COUNTA(Ferien!$A$7:$A$26),COUNTIFS(Ferien!$A$7:$A$26,"&lt;&gt;",Ferien!$B$7:$B$26,"&lt;="&amp;A264,Ferien!$C$7:$C$26,"&gt;="&amp;A264),"")</x:f>
        <x:v>0</x:v>
      </x:c>
      <x:c r="F264" s="16"/>
      <x:c r="G264" s="16" t="n">
        <x:v>2025</x:v>
      </x:c>
      <x:c r="H264" s="21" t="str">
        <x:f>IF(COUNTIF(Ferien!$H$7:$H$26,"Erfasst")=COUNTA(Ferien!$A$7:$A$26),"Geprüfte Termine","Ferien prüfen")</x:f>
        <x:v>Geprüfte Termine</x:v>
      </x:c>
    </x:row>
    <x:row r="265" ht="28" customHeight="1">
      <x:c r="A265" s="26" t="n">
        <x:f>DATE(2025,1,1)+258</x:f>
        <x:v>45916</x:v>
      </x:c>
      <x:c r="B265" s="21" t="n">
        <x:f>WEEKDAY(A265,2)</x:f>
        <x:v>2</x:v>
      </x:c>
      <x:c r="C265" s="21" t="n">
        <x:f>MONTH(A265)</x:f>
        <x:v>9</x:v>
      </x:c>
      <x:c r="D265" s="21" t="n">
        <x:f>IF(ISNUMBER(E265),IF(E265&gt;0,1,0),"")</x:f>
        <x:v>0</x:v>
      </x:c>
      <x:c r="E265" s="21" t="n">
        <x:f>IF(COUNTIF(Ferien!$H$7:$H$26,"Erfasst")=COUNTA(Ferien!$A$7:$A$26),COUNTIFS(Ferien!$A$7:$A$26,"&lt;&gt;",Ferien!$B$7:$B$26,"&lt;="&amp;A265,Ferien!$C$7:$C$26,"&gt;="&amp;A265),"")</x:f>
        <x:v>0</x:v>
      </x:c>
      <x:c r="F265" s="16"/>
      <x:c r="G265" s="16" t="n">
        <x:v>2025</x:v>
      </x:c>
      <x:c r="H265" s="21" t="str">
        <x:f>IF(COUNTIF(Ferien!$H$7:$H$26,"Erfasst")=COUNTA(Ferien!$A$7:$A$26),"Geprüfte Termine","Ferien prüfen")</x:f>
        <x:v>Geprüfte Termine</x:v>
      </x:c>
    </x:row>
    <x:row r="266" ht="28" customHeight="1">
      <x:c r="A266" s="26" t="n">
        <x:f>DATE(2025,1,1)+259</x:f>
        <x:v>45917</x:v>
      </x:c>
      <x:c r="B266" s="21" t="n">
        <x:f>WEEKDAY(A266,2)</x:f>
        <x:v>3</x:v>
      </x:c>
      <x:c r="C266" s="21" t="n">
        <x:f>MONTH(A266)</x:f>
        <x:v>9</x:v>
      </x:c>
      <x:c r="D266" s="21" t="n">
        <x:f>IF(ISNUMBER(E266),IF(E266&gt;0,1,0),"")</x:f>
        <x:v>0</x:v>
      </x:c>
      <x:c r="E266" s="21" t="n">
        <x:f>IF(COUNTIF(Ferien!$H$7:$H$26,"Erfasst")=COUNTA(Ferien!$A$7:$A$26),COUNTIFS(Ferien!$A$7:$A$26,"&lt;&gt;",Ferien!$B$7:$B$26,"&lt;="&amp;A266,Ferien!$C$7:$C$26,"&gt;="&amp;A266),"")</x:f>
        <x:v>0</x:v>
      </x:c>
      <x:c r="F266" s="16"/>
      <x:c r="G266" s="16" t="n">
        <x:v>2025</x:v>
      </x:c>
      <x:c r="H266" s="21" t="str">
        <x:f>IF(COUNTIF(Ferien!$H$7:$H$26,"Erfasst")=COUNTA(Ferien!$A$7:$A$26),"Geprüfte Termine","Ferien prüfen")</x:f>
        <x:v>Geprüfte Termine</x:v>
      </x:c>
    </x:row>
    <x:row r="267" ht="28" customHeight="1">
      <x:c r="A267" s="26" t="n">
        <x:f>DATE(2025,1,1)+260</x:f>
        <x:v>45918</x:v>
      </x:c>
      <x:c r="B267" s="21" t="n">
        <x:f>WEEKDAY(A267,2)</x:f>
        <x:v>4</x:v>
      </x:c>
      <x:c r="C267" s="21" t="n">
        <x:f>MONTH(A267)</x:f>
        <x:v>9</x:v>
      </x:c>
      <x:c r="D267" s="21" t="n">
        <x:f>IF(ISNUMBER(E267),IF(E267&gt;0,1,0),"")</x:f>
        <x:v>0</x:v>
      </x:c>
      <x:c r="E267" s="21" t="n">
        <x:f>IF(COUNTIF(Ferien!$H$7:$H$26,"Erfasst")=COUNTA(Ferien!$A$7:$A$26),COUNTIFS(Ferien!$A$7:$A$26,"&lt;&gt;",Ferien!$B$7:$B$26,"&lt;="&amp;A267,Ferien!$C$7:$C$26,"&gt;="&amp;A267),"")</x:f>
        <x:v>0</x:v>
      </x:c>
      <x:c r="F267" s="16"/>
      <x:c r="G267" s="16" t="n">
        <x:v>2025</x:v>
      </x:c>
      <x:c r="H267" s="21" t="str">
        <x:f>IF(COUNTIF(Ferien!$H$7:$H$26,"Erfasst")=COUNTA(Ferien!$A$7:$A$26),"Geprüfte Termine","Ferien prüfen")</x:f>
        <x:v>Geprüfte Termine</x:v>
      </x:c>
    </x:row>
    <x:row r="268" ht="28" customHeight="1">
      <x:c r="A268" s="26" t="n">
        <x:f>DATE(2025,1,1)+261</x:f>
        <x:v>45919</x:v>
      </x:c>
      <x:c r="B268" s="21" t="n">
        <x:f>WEEKDAY(A268,2)</x:f>
        <x:v>5</x:v>
      </x:c>
      <x:c r="C268" s="21" t="n">
        <x:f>MONTH(A268)</x:f>
        <x:v>9</x:v>
      </x:c>
      <x:c r="D268" s="21" t="n">
        <x:f>IF(ISNUMBER(E268),IF(E268&gt;0,1,0),"")</x:f>
        <x:v>0</x:v>
      </x:c>
      <x:c r="E268" s="21" t="n">
        <x:f>IF(COUNTIF(Ferien!$H$7:$H$26,"Erfasst")=COUNTA(Ferien!$A$7:$A$26),COUNTIFS(Ferien!$A$7:$A$26,"&lt;&gt;",Ferien!$B$7:$B$26,"&lt;="&amp;A268,Ferien!$C$7:$C$26,"&gt;="&amp;A268),"")</x:f>
        <x:v>0</x:v>
      </x:c>
      <x:c r="F268" s="16"/>
      <x:c r="G268" s="16" t="n">
        <x:v>2025</x:v>
      </x:c>
      <x:c r="H268" s="21" t="str">
        <x:f>IF(COUNTIF(Ferien!$H$7:$H$26,"Erfasst")=COUNTA(Ferien!$A$7:$A$26),"Geprüfte Termine","Ferien prüfen")</x:f>
        <x:v>Geprüfte Termine</x:v>
      </x:c>
    </x:row>
    <x:row r="269" ht="28" customHeight="1">
      <x:c r="A269" s="26" t="n">
        <x:f>DATE(2025,1,1)+262</x:f>
        <x:v>45920</x:v>
      </x:c>
      <x:c r="B269" s="21" t="n">
        <x:f>WEEKDAY(A269,2)</x:f>
        <x:v>6</x:v>
      </x:c>
      <x:c r="C269" s="21" t="n">
        <x:f>MONTH(A269)</x:f>
        <x:v>9</x:v>
      </x:c>
      <x:c r="D269" s="21" t="n">
        <x:f>IF(ISNUMBER(E269),IF(E269&gt;0,1,0),"")</x:f>
        <x:v>0</x:v>
      </x:c>
      <x:c r="E269" s="21" t="n">
        <x:f>IF(COUNTIF(Ferien!$H$7:$H$26,"Erfasst")=COUNTA(Ferien!$A$7:$A$26),COUNTIFS(Ferien!$A$7:$A$26,"&lt;&gt;",Ferien!$B$7:$B$26,"&lt;="&amp;A269,Ferien!$C$7:$C$26,"&gt;="&amp;A269),"")</x:f>
        <x:v>0</x:v>
      </x:c>
      <x:c r="F269" s="16"/>
      <x:c r="G269" s="16" t="n">
        <x:v>2025</x:v>
      </x:c>
      <x:c r="H269" s="21" t="str">
        <x:f>IF(COUNTIF(Ferien!$H$7:$H$26,"Erfasst")=COUNTA(Ferien!$A$7:$A$26),"Geprüfte Termine","Ferien prüfen")</x:f>
        <x:v>Geprüfte Termine</x:v>
      </x:c>
    </x:row>
    <x:row r="270" ht="28" customHeight="1">
      <x:c r="A270" s="26" t="n">
        <x:f>DATE(2025,1,1)+263</x:f>
        <x:v>45921</x:v>
      </x:c>
      <x:c r="B270" s="21" t="n">
        <x:f>WEEKDAY(A270,2)</x:f>
        <x:v>7</x:v>
      </x:c>
      <x:c r="C270" s="21" t="n">
        <x:f>MONTH(A270)</x:f>
        <x:v>9</x:v>
      </x:c>
      <x:c r="D270" s="21" t="n">
        <x:f>IF(ISNUMBER(E270),IF(E270&gt;0,1,0),"")</x:f>
        <x:v>0</x:v>
      </x:c>
      <x:c r="E270" s="21" t="n">
        <x:f>IF(COUNTIF(Ferien!$H$7:$H$26,"Erfasst")=COUNTA(Ferien!$A$7:$A$26),COUNTIFS(Ferien!$A$7:$A$26,"&lt;&gt;",Ferien!$B$7:$B$26,"&lt;="&amp;A270,Ferien!$C$7:$C$26,"&gt;="&amp;A270),"")</x:f>
        <x:v>0</x:v>
      </x:c>
      <x:c r="F270" s="16"/>
      <x:c r="G270" s="16" t="n">
        <x:v>2025</x:v>
      </x:c>
      <x:c r="H270" s="21" t="str">
        <x:f>IF(COUNTIF(Ferien!$H$7:$H$26,"Erfasst")=COUNTA(Ferien!$A$7:$A$26),"Geprüfte Termine","Ferien prüfen")</x:f>
        <x:v>Geprüfte Termine</x:v>
      </x:c>
    </x:row>
    <x:row r="271" ht="28" customHeight="1">
      <x:c r="A271" s="26" t="n">
        <x:f>DATE(2025,1,1)+264</x:f>
        <x:v>45922</x:v>
      </x:c>
      <x:c r="B271" s="21" t="n">
        <x:f>WEEKDAY(A271,2)</x:f>
        <x:v>1</x:v>
      </x:c>
      <x:c r="C271" s="21" t="n">
        <x:f>MONTH(A271)</x:f>
        <x:v>9</x:v>
      </x:c>
      <x:c r="D271" s="21" t="n">
        <x:f>IF(ISNUMBER(E271),IF(E271&gt;0,1,0),"")</x:f>
        <x:v>0</x:v>
      </x:c>
      <x:c r="E271" s="21" t="n">
        <x:f>IF(COUNTIF(Ferien!$H$7:$H$26,"Erfasst")=COUNTA(Ferien!$A$7:$A$26),COUNTIFS(Ferien!$A$7:$A$26,"&lt;&gt;",Ferien!$B$7:$B$26,"&lt;="&amp;A271,Ferien!$C$7:$C$26,"&gt;="&amp;A271),"")</x:f>
        <x:v>0</x:v>
      </x:c>
      <x:c r="F271" s="16"/>
      <x:c r="G271" s="16" t="n">
        <x:v>2025</x:v>
      </x:c>
      <x:c r="H271" s="21" t="str">
        <x:f>IF(COUNTIF(Ferien!$H$7:$H$26,"Erfasst")=COUNTA(Ferien!$A$7:$A$26),"Geprüfte Termine","Ferien prüfen")</x:f>
        <x:v>Geprüfte Termine</x:v>
      </x:c>
    </x:row>
    <x:row r="272" ht="28" customHeight="1">
      <x:c r="A272" s="26" t="n">
        <x:f>DATE(2025,1,1)+265</x:f>
        <x:v>45923</x:v>
      </x:c>
      <x:c r="B272" s="21" t="n">
        <x:f>WEEKDAY(A272,2)</x:f>
        <x:v>2</x:v>
      </x:c>
      <x:c r="C272" s="21" t="n">
        <x:f>MONTH(A272)</x:f>
        <x:v>9</x:v>
      </x:c>
      <x:c r="D272" s="21" t="n">
        <x:f>IF(ISNUMBER(E272),IF(E272&gt;0,1,0),"")</x:f>
        <x:v>0</x:v>
      </x:c>
      <x:c r="E272" s="21" t="n">
        <x:f>IF(COUNTIF(Ferien!$H$7:$H$26,"Erfasst")=COUNTA(Ferien!$A$7:$A$26),COUNTIFS(Ferien!$A$7:$A$26,"&lt;&gt;",Ferien!$B$7:$B$26,"&lt;="&amp;A272,Ferien!$C$7:$C$26,"&gt;="&amp;A272),"")</x:f>
        <x:v>0</x:v>
      </x:c>
      <x:c r="F272" s="16"/>
      <x:c r="G272" s="16" t="n">
        <x:v>2025</x:v>
      </x:c>
      <x:c r="H272" s="21" t="str">
        <x:f>IF(COUNTIF(Ferien!$H$7:$H$26,"Erfasst")=COUNTA(Ferien!$A$7:$A$26),"Geprüfte Termine","Ferien prüfen")</x:f>
        <x:v>Geprüfte Termine</x:v>
      </x:c>
    </x:row>
    <x:row r="273" ht="28" customHeight="1">
      <x:c r="A273" s="26" t="n">
        <x:f>DATE(2025,1,1)+266</x:f>
        <x:v>45924</x:v>
      </x:c>
      <x:c r="B273" s="21" t="n">
        <x:f>WEEKDAY(A273,2)</x:f>
        <x:v>3</x:v>
      </x:c>
      <x:c r="C273" s="21" t="n">
        <x:f>MONTH(A273)</x:f>
        <x:v>9</x:v>
      </x:c>
      <x:c r="D273" s="21" t="n">
        <x:f>IF(ISNUMBER(E273),IF(E273&gt;0,1,0),"")</x:f>
        <x:v>0</x:v>
      </x:c>
      <x:c r="E273" s="21" t="n">
        <x:f>IF(COUNTIF(Ferien!$H$7:$H$26,"Erfasst")=COUNTA(Ferien!$A$7:$A$26),COUNTIFS(Ferien!$A$7:$A$26,"&lt;&gt;",Ferien!$B$7:$B$26,"&lt;="&amp;A273,Ferien!$C$7:$C$26,"&gt;="&amp;A273),"")</x:f>
        <x:v>0</x:v>
      </x:c>
      <x:c r="F273" s="16"/>
      <x:c r="G273" s="16" t="n">
        <x:v>2025</x:v>
      </x:c>
      <x:c r="H273" s="21" t="str">
        <x:f>IF(COUNTIF(Ferien!$H$7:$H$26,"Erfasst")=COUNTA(Ferien!$A$7:$A$26),"Geprüfte Termine","Ferien prüfen")</x:f>
        <x:v>Geprüfte Termine</x:v>
      </x:c>
    </x:row>
    <x:row r="274" ht="28" customHeight="1">
      <x:c r="A274" s="26" t="n">
        <x:f>DATE(2025,1,1)+267</x:f>
        <x:v>45925</x:v>
      </x:c>
      <x:c r="B274" s="21" t="n">
        <x:f>WEEKDAY(A274,2)</x:f>
        <x:v>4</x:v>
      </x:c>
      <x:c r="C274" s="21" t="n">
        <x:f>MONTH(A274)</x:f>
        <x:v>9</x:v>
      </x:c>
      <x:c r="D274" s="21" t="n">
        <x:f>IF(ISNUMBER(E274),IF(E274&gt;0,1,0),"")</x:f>
        <x:v>0</x:v>
      </x:c>
      <x:c r="E274" s="21" t="n">
        <x:f>IF(COUNTIF(Ferien!$H$7:$H$26,"Erfasst")=COUNTA(Ferien!$A$7:$A$26),COUNTIFS(Ferien!$A$7:$A$26,"&lt;&gt;",Ferien!$B$7:$B$26,"&lt;="&amp;A274,Ferien!$C$7:$C$26,"&gt;="&amp;A274),"")</x:f>
        <x:v>0</x:v>
      </x:c>
      <x:c r="F274" s="16"/>
      <x:c r="G274" s="16" t="n">
        <x:v>2025</x:v>
      </x:c>
      <x:c r="H274" s="21" t="str">
        <x:f>IF(COUNTIF(Ferien!$H$7:$H$26,"Erfasst")=COUNTA(Ferien!$A$7:$A$26),"Geprüfte Termine","Ferien prüfen")</x:f>
        <x:v>Geprüfte Termine</x:v>
      </x:c>
    </x:row>
    <x:row r="275" ht="28" customHeight="1">
      <x:c r="A275" s="26" t="n">
        <x:f>DATE(2025,1,1)+268</x:f>
        <x:v>45926</x:v>
      </x:c>
      <x:c r="B275" s="21" t="n">
        <x:f>WEEKDAY(A275,2)</x:f>
        <x:v>5</x:v>
      </x:c>
      <x:c r="C275" s="21" t="n">
        <x:f>MONTH(A275)</x:f>
        <x:v>9</x:v>
      </x:c>
      <x:c r="D275" s="21" t="n">
        <x:f>IF(ISNUMBER(E275),IF(E275&gt;0,1,0),"")</x:f>
        <x:v>0</x:v>
      </x:c>
      <x:c r="E275" s="21" t="n">
        <x:f>IF(COUNTIF(Ferien!$H$7:$H$26,"Erfasst")=COUNTA(Ferien!$A$7:$A$26),COUNTIFS(Ferien!$A$7:$A$26,"&lt;&gt;",Ferien!$B$7:$B$26,"&lt;="&amp;A275,Ferien!$C$7:$C$26,"&gt;="&amp;A275),"")</x:f>
        <x:v>0</x:v>
      </x:c>
      <x:c r="F275" s="16"/>
      <x:c r="G275" s="16" t="n">
        <x:v>2025</x:v>
      </x:c>
      <x:c r="H275" s="21" t="str">
        <x:f>IF(COUNTIF(Ferien!$H$7:$H$26,"Erfasst")=COUNTA(Ferien!$A$7:$A$26),"Geprüfte Termine","Ferien prüfen")</x:f>
        <x:v>Geprüfte Termine</x:v>
      </x:c>
    </x:row>
    <x:row r="276" ht="28" customHeight="1">
      <x:c r="A276" s="26" t="n">
        <x:f>DATE(2025,1,1)+269</x:f>
        <x:v>45927</x:v>
      </x:c>
      <x:c r="B276" s="21" t="n">
        <x:f>WEEKDAY(A276,2)</x:f>
        <x:v>6</x:v>
      </x:c>
      <x:c r="C276" s="21" t="n">
        <x:f>MONTH(A276)</x:f>
        <x:v>9</x:v>
      </x:c>
      <x:c r="D276" s="21" t="n">
        <x:f>IF(ISNUMBER(E276),IF(E276&gt;0,1,0),"")</x:f>
        <x:v>0</x:v>
      </x:c>
      <x:c r="E276" s="21" t="n">
        <x:f>IF(COUNTIF(Ferien!$H$7:$H$26,"Erfasst")=COUNTA(Ferien!$A$7:$A$26),COUNTIFS(Ferien!$A$7:$A$26,"&lt;&gt;",Ferien!$B$7:$B$26,"&lt;="&amp;A276,Ferien!$C$7:$C$26,"&gt;="&amp;A276),"")</x:f>
        <x:v>0</x:v>
      </x:c>
      <x:c r="F276" s="16"/>
      <x:c r="G276" s="16" t="n">
        <x:v>2025</x:v>
      </x:c>
      <x:c r="H276" s="21" t="str">
        <x:f>IF(COUNTIF(Ferien!$H$7:$H$26,"Erfasst")=COUNTA(Ferien!$A$7:$A$26),"Geprüfte Termine","Ferien prüfen")</x:f>
        <x:v>Geprüfte Termine</x:v>
      </x:c>
    </x:row>
    <x:row r="277" ht="28" customHeight="1">
      <x:c r="A277" s="26" t="n">
        <x:f>DATE(2025,1,1)+270</x:f>
        <x:v>45928</x:v>
      </x:c>
      <x:c r="B277" s="21" t="n">
        <x:f>WEEKDAY(A277,2)</x:f>
        <x:v>7</x:v>
      </x:c>
      <x:c r="C277" s="21" t="n">
        <x:f>MONTH(A277)</x:f>
        <x:v>9</x:v>
      </x:c>
      <x:c r="D277" s="21" t="n">
        <x:f>IF(ISNUMBER(E277),IF(E277&gt;0,1,0),"")</x:f>
        <x:v>0</x:v>
      </x:c>
      <x:c r="E277" s="21" t="n">
        <x:f>IF(COUNTIF(Ferien!$H$7:$H$26,"Erfasst")=COUNTA(Ferien!$A$7:$A$26),COUNTIFS(Ferien!$A$7:$A$26,"&lt;&gt;",Ferien!$B$7:$B$26,"&lt;="&amp;A277,Ferien!$C$7:$C$26,"&gt;="&amp;A277),"")</x:f>
        <x:v>0</x:v>
      </x:c>
      <x:c r="F277" s="16"/>
      <x:c r="G277" s="16" t="n">
        <x:v>2025</x:v>
      </x:c>
      <x:c r="H277" s="21" t="str">
        <x:f>IF(COUNTIF(Ferien!$H$7:$H$26,"Erfasst")=COUNTA(Ferien!$A$7:$A$26),"Geprüfte Termine","Ferien prüfen")</x:f>
        <x:v>Geprüfte Termine</x:v>
      </x:c>
    </x:row>
    <x:row r="278" ht="28" customHeight="1">
      <x:c r="A278" s="26" t="n">
        <x:f>DATE(2025,1,1)+271</x:f>
        <x:v>45929</x:v>
      </x:c>
      <x:c r="B278" s="21" t="n">
        <x:f>WEEKDAY(A278,2)</x:f>
        <x:v>1</x:v>
      </x:c>
      <x:c r="C278" s="21" t="n">
        <x:f>MONTH(A278)</x:f>
        <x:v>9</x:v>
      </x:c>
      <x:c r="D278" s="21" t="n">
        <x:f>IF(ISNUMBER(E278),IF(E278&gt;0,1,0),"")</x:f>
        <x:v>0</x:v>
      </x:c>
      <x:c r="E278" s="21" t="n">
        <x:f>IF(COUNTIF(Ferien!$H$7:$H$26,"Erfasst")=COUNTA(Ferien!$A$7:$A$26),COUNTIFS(Ferien!$A$7:$A$26,"&lt;&gt;",Ferien!$B$7:$B$26,"&lt;="&amp;A278,Ferien!$C$7:$C$26,"&gt;="&amp;A278),"")</x:f>
        <x:v>0</x:v>
      </x:c>
      <x:c r="F278" s="16"/>
      <x:c r="G278" s="16" t="n">
        <x:v>2025</x:v>
      </x:c>
      <x:c r="H278" s="21" t="str">
        <x:f>IF(COUNTIF(Ferien!$H$7:$H$26,"Erfasst")=COUNTA(Ferien!$A$7:$A$26),"Geprüfte Termine","Ferien prüfen")</x:f>
        <x:v>Geprüfte Termine</x:v>
      </x:c>
    </x:row>
    <x:row r="279" ht="28" customHeight="1">
      <x:c r="A279" s="26" t="n">
        <x:f>DATE(2025,1,1)+272</x:f>
        <x:v>45930</x:v>
      </x:c>
      <x:c r="B279" s="21" t="n">
        <x:f>WEEKDAY(A279,2)</x:f>
        <x:v>2</x:v>
      </x:c>
      <x:c r="C279" s="21" t="n">
        <x:f>MONTH(A279)</x:f>
        <x:v>9</x:v>
      </x:c>
      <x:c r="D279" s="21" t="n">
        <x:f>IF(ISNUMBER(E279),IF(E279&gt;0,1,0),"")</x:f>
        <x:v>0</x:v>
      </x:c>
      <x:c r="E279" s="21" t="n">
        <x:f>IF(COUNTIF(Ferien!$H$7:$H$26,"Erfasst")=COUNTA(Ferien!$A$7:$A$26),COUNTIFS(Ferien!$A$7:$A$26,"&lt;&gt;",Ferien!$B$7:$B$26,"&lt;="&amp;A279,Ferien!$C$7:$C$26,"&gt;="&amp;A279),"")</x:f>
        <x:v>0</x:v>
      </x:c>
      <x:c r="F279" s="16"/>
      <x:c r="G279" s="16" t="n">
        <x:v>2025</x:v>
      </x:c>
      <x:c r="H279" s="21" t="str">
        <x:f>IF(COUNTIF(Ferien!$H$7:$H$26,"Erfasst")=COUNTA(Ferien!$A$7:$A$26),"Geprüfte Termine","Ferien prüfen")</x:f>
        <x:v>Geprüfte Termine</x:v>
      </x:c>
    </x:row>
    <x:row r="280" ht="28" customHeight="1">
      <x:c r="A280" s="26" t="n">
        <x:f>DATE(2025,1,1)+273</x:f>
        <x:v>45931</x:v>
      </x:c>
      <x:c r="B280" s="21" t="n">
        <x:f>WEEKDAY(A280,2)</x:f>
        <x:v>3</x:v>
      </x:c>
      <x:c r="C280" s="21" t="n">
        <x:f>MONTH(A280)</x:f>
        <x:v>10</x:v>
      </x:c>
      <x:c r="D280" s="21" t="n">
        <x:f>IF(ISNUMBER(E280),IF(E280&gt;0,1,0),"")</x:f>
        <x:v>0</x:v>
      </x:c>
      <x:c r="E280" s="21" t="n">
        <x:f>IF(COUNTIF(Ferien!$H$7:$H$26,"Erfasst")=COUNTA(Ferien!$A$7:$A$26),COUNTIFS(Ferien!$A$7:$A$26,"&lt;&gt;",Ferien!$B$7:$B$26,"&lt;="&amp;A280,Ferien!$C$7:$C$26,"&gt;="&amp;A280),"")</x:f>
        <x:v>0</x:v>
      </x:c>
      <x:c r="F280" s="16"/>
      <x:c r="G280" s="16" t="n">
        <x:v>2025</x:v>
      </x:c>
      <x:c r="H280" s="21" t="str">
        <x:f>IF(COUNTIF(Ferien!$H$7:$H$26,"Erfasst")=COUNTA(Ferien!$A$7:$A$26),"Geprüfte Termine","Ferien prüfen")</x:f>
        <x:v>Geprüfte Termine</x:v>
      </x:c>
    </x:row>
    <x:row r="281" ht="28" customHeight="1">
      <x:c r="A281" s="26" t="n">
        <x:f>DATE(2025,1,1)+274</x:f>
        <x:v>45932</x:v>
      </x:c>
      <x:c r="B281" s="21" t="n">
        <x:f>WEEKDAY(A281,2)</x:f>
        <x:v>4</x:v>
      </x:c>
      <x:c r="C281" s="21" t="n">
        <x:f>MONTH(A281)</x:f>
        <x:v>10</x:v>
      </x:c>
      <x:c r="D281" s="21" t="n">
        <x:f>IF(ISNUMBER(E281),IF(E281&gt;0,1,0),"")</x:f>
        <x:v>0</x:v>
      </x:c>
      <x:c r="E281" s="21" t="n">
        <x:f>IF(COUNTIF(Ferien!$H$7:$H$26,"Erfasst")=COUNTA(Ferien!$A$7:$A$26),COUNTIFS(Ferien!$A$7:$A$26,"&lt;&gt;",Ferien!$B$7:$B$26,"&lt;="&amp;A281,Ferien!$C$7:$C$26,"&gt;="&amp;A281),"")</x:f>
        <x:v>0</x:v>
      </x:c>
      <x:c r="F281" s="16"/>
      <x:c r="G281" s="16" t="n">
        <x:v>2025</x:v>
      </x:c>
      <x:c r="H281" s="21" t="str">
        <x:f>IF(COUNTIF(Ferien!$H$7:$H$26,"Erfasst")=COUNTA(Ferien!$A$7:$A$26),"Geprüfte Termine","Ferien prüfen")</x:f>
        <x:v>Geprüfte Termine</x:v>
      </x:c>
    </x:row>
    <x:row r="282" ht="28" customHeight="1">
      <x:c r="A282" s="26" t="n">
        <x:f>DATE(2025,1,1)+275</x:f>
        <x:v>45933</x:v>
      </x:c>
      <x:c r="B282" s="21" t="n">
        <x:f>WEEKDAY(A282,2)</x:f>
        <x:v>5</x:v>
      </x:c>
      <x:c r="C282" s="21" t="n">
        <x:f>MONTH(A282)</x:f>
        <x:v>10</x:v>
      </x:c>
      <x:c r="D282" s="21" t="n">
        <x:f>IF(ISNUMBER(E282),IF(E282&gt;0,1,0),"")</x:f>
        <x:v>0</x:v>
      </x:c>
      <x:c r="E282" s="21" t="n">
        <x:f>IF(COUNTIF(Ferien!$H$7:$H$26,"Erfasst")=COUNTA(Ferien!$A$7:$A$26),COUNTIFS(Ferien!$A$7:$A$26,"&lt;&gt;",Ferien!$B$7:$B$26,"&lt;="&amp;A282,Ferien!$C$7:$C$26,"&gt;="&amp;A282),"")</x:f>
        <x:v>0</x:v>
      </x:c>
      <x:c r="F282" s="16"/>
      <x:c r="G282" s="16" t="n">
        <x:v>2025</x:v>
      </x:c>
      <x:c r="H282" s="21" t="str">
        <x:f>IF(COUNTIF(Ferien!$H$7:$H$26,"Erfasst")=COUNTA(Ferien!$A$7:$A$26),"Geprüfte Termine","Ferien prüfen")</x:f>
        <x:v>Geprüfte Termine</x:v>
      </x:c>
    </x:row>
    <x:row r="283" ht="28" customHeight="1">
      <x:c r="A283" s="26" t="n">
        <x:f>DATE(2025,1,1)+276</x:f>
        <x:v>45934</x:v>
      </x:c>
      <x:c r="B283" s="21" t="n">
        <x:f>WEEKDAY(A283,2)</x:f>
        <x:v>6</x:v>
      </x:c>
      <x:c r="C283" s="21" t="n">
        <x:f>MONTH(A283)</x:f>
        <x:v>10</x:v>
      </x:c>
      <x:c r="D283" s="21" t="n">
        <x:f>IF(ISNUMBER(E283),IF(E283&gt;0,1,0),"")</x:f>
        <x:v>0</x:v>
      </x:c>
      <x:c r="E283" s="21" t="n">
        <x:f>IF(COUNTIF(Ferien!$H$7:$H$26,"Erfasst")=COUNTA(Ferien!$A$7:$A$26),COUNTIFS(Ferien!$A$7:$A$26,"&lt;&gt;",Ferien!$B$7:$B$26,"&lt;="&amp;A283,Ferien!$C$7:$C$26,"&gt;="&amp;A283),"")</x:f>
        <x:v>0</x:v>
      </x:c>
      <x:c r="F283" s="16"/>
      <x:c r="G283" s="16" t="n">
        <x:v>2025</x:v>
      </x:c>
      <x:c r="H283" s="21" t="str">
        <x:f>IF(COUNTIF(Ferien!$H$7:$H$26,"Erfasst")=COUNTA(Ferien!$A$7:$A$26),"Geprüfte Termine","Ferien prüfen")</x:f>
        <x:v>Geprüfte Termine</x:v>
      </x:c>
    </x:row>
    <x:row r="284" ht="28" customHeight="1">
      <x:c r="A284" s="26" t="n">
        <x:f>DATE(2025,1,1)+277</x:f>
        <x:v>45935</x:v>
      </x:c>
      <x:c r="B284" s="21" t="n">
        <x:f>WEEKDAY(A284,2)</x:f>
        <x:v>7</x:v>
      </x:c>
      <x:c r="C284" s="21" t="n">
        <x:f>MONTH(A284)</x:f>
        <x:v>10</x:v>
      </x:c>
      <x:c r="D284" s="21" t="n">
        <x:f>IF(ISNUMBER(E284),IF(E284&gt;0,1,0),"")</x:f>
        <x:v>0</x:v>
      </x:c>
      <x:c r="E284" s="21" t="n">
        <x:f>IF(COUNTIF(Ferien!$H$7:$H$26,"Erfasst")=COUNTA(Ferien!$A$7:$A$26),COUNTIFS(Ferien!$A$7:$A$26,"&lt;&gt;",Ferien!$B$7:$B$26,"&lt;="&amp;A284,Ferien!$C$7:$C$26,"&gt;="&amp;A284),"")</x:f>
        <x:v>0</x:v>
      </x:c>
      <x:c r="F284" s="16"/>
      <x:c r="G284" s="16" t="n">
        <x:v>2025</x:v>
      </x:c>
      <x:c r="H284" s="21" t="str">
        <x:f>IF(COUNTIF(Ferien!$H$7:$H$26,"Erfasst")=COUNTA(Ferien!$A$7:$A$26),"Geprüfte Termine","Ferien prüfen")</x:f>
        <x:v>Geprüfte Termine</x:v>
      </x:c>
    </x:row>
    <x:row r="285" ht="28" customHeight="1">
      <x:c r="A285" s="26" t="n">
        <x:f>DATE(2025,1,1)+278</x:f>
        <x:v>45936</x:v>
      </x:c>
      <x:c r="B285" s="21" t="n">
        <x:f>WEEKDAY(A285,2)</x:f>
        <x:v>1</x:v>
      </x:c>
      <x:c r="C285" s="21" t="n">
        <x:f>MONTH(A285)</x:f>
        <x:v>10</x:v>
      </x:c>
      <x:c r="D285" s="21" t="n">
        <x:f>IF(ISNUMBER(E285),IF(E285&gt;0,1,0),"")</x:f>
        <x:v>1</x:v>
      </x:c>
      <x:c r="E285" s="21" t="n">
        <x:f>IF(COUNTIF(Ferien!$H$7:$H$26,"Erfasst")=COUNTA(Ferien!$A$7:$A$26),COUNTIFS(Ferien!$A$7:$A$26,"&lt;&gt;",Ferien!$B$7:$B$26,"&lt;="&amp;A285,Ferien!$C$7:$C$26,"&gt;="&amp;A285),"")</x:f>
        <x:v>1</x:v>
      </x:c>
      <x:c r="F285" s="16"/>
      <x:c r="G285" s="16" t="n">
        <x:v>2025</x:v>
      </x:c>
      <x:c r="H285" s="21" t="str">
        <x:f>IF(COUNTIF(Ferien!$H$7:$H$26,"Erfasst")=COUNTA(Ferien!$A$7:$A$26),"Geprüfte Termine","Ferien prüfen")</x:f>
        <x:v>Geprüfte Termine</x:v>
      </x:c>
    </x:row>
    <x:row r="286" ht="28" customHeight="1">
      <x:c r="A286" s="26" t="n">
        <x:f>DATE(2025,1,1)+279</x:f>
        <x:v>45937</x:v>
      </x:c>
      <x:c r="B286" s="21" t="n">
        <x:f>WEEKDAY(A286,2)</x:f>
        <x:v>2</x:v>
      </x:c>
      <x:c r="C286" s="21" t="n">
        <x:f>MONTH(A286)</x:f>
        <x:v>10</x:v>
      </x:c>
      <x:c r="D286" s="21" t="n">
        <x:f>IF(ISNUMBER(E286),IF(E286&gt;0,1,0),"")</x:f>
        <x:v>1</x:v>
      </x:c>
      <x:c r="E286" s="21" t="n">
        <x:f>IF(COUNTIF(Ferien!$H$7:$H$26,"Erfasst")=COUNTA(Ferien!$A$7:$A$26),COUNTIFS(Ferien!$A$7:$A$26,"&lt;&gt;",Ferien!$B$7:$B$26,"&lt;="&amp;A286,Ferien!$C$7:$C$26,"&gt;="&amp;A286),"")</x:f>
        <x:v>1</x:v>
      </x:c>
      <x:c r="F286" s="16"/>
      <x:c r="G286" s="16" t="n">
        <x:v>2025</x:v>
      </x:c>
      <x:c r="H286" s="21" t="str">
        <x:f>IF(COUNTIF(Ferien!$H$7:$H$26,"Erfasst")=COUNTA(Ferien!$A$7:$A$26),"Geprüfte Termine","Ferien prüfen")</x:f>
        <x:v>Geprüfte Termine</x:v>
      </x:c>
    </x:row>
    <x:row r="287" ht="28" customHeight="1">
      <x:c r="A287" s="26" t="n">
        <x:f>DATE(2025,1,1)+280</x:f>
        <x:v>45938</x:v>
      </x:c>
      <x:c r="B287" s="21" t="n">
        <x:f>WEEKDAY(A287,2)</x:f>
        <x:v>3</x:v>
      </x:c>
      <x:c r="C287" s="21" t="n">
        <x:f>MONTH(A287)</x:f>
        <x:v>10</x:v>
      </x:c>
      <x:c r="D287" s="21" t="n">
        <x:f>IF(ISNUMBER(E287),IF(E287&gt;0,1,0),"")</x:f>
        <x:v>1</x:v>
      </x:c>
      <x:c r="E287" s="21" t="n">
        <x:f>IF(COUNTIF(Ferien!$H$7:$H$26,"Erfasst")=COUNTA(Ferien!$A$7:$A$26),COUNTIFS(Ferien!$A$7:$A$26,"&lt;&gt;",Ferien!$B$7:$B$26,"&lt;="&amp;A287,Ferien!$C$7:$C$26,"&gt;="&amp;A287),"")</x:f>
        <x:v>1</x:v>
      </x:c>
      <x:c r="F287" s="16"/>
      <x:c r="G287" s="16" t="n">
        <x:v>2025</x:v>
      </x:c>
      <x:c r="H287" s="21" t="str">
        <x:f>IF(COUNTIF(Ferien!$H$7:$H$26,"Erfasst")=COUNTA(Ferien!$A$7:$A$26),"Geprüfte Termine","Ferien prüfen")</x:f>
        <x:v>Geprüfte Termine</x:v>
      </x:c>
    </x:row>
    <x:row r="288" ht="28" customHeight="1">
      <x:c r="A288" s="26" t="n">
        <x:f>DATE(2025,1,1)+281</x:f>
        <x:v>45939</x:v>
      </x:c>
      <x:c r="B288" s="21" t="n">
        <x:f>WEEKDAY(A288,2)</x:f>
        <x:v>4</x:v>
      </x:c>
      <x:c r="C288" s="21" t="n">
        <x:f>MONTH(A288)</x:f>
        <x:v>10</x:v>
      </x:c>
      <x:c r="D288" s="21" t="n">
        <x:f>IF(ISNUMBER(E288),IF(E288&gt;0,1,0),"")</x:f>
        <x:v>1</x:v>
      </x:c>
      <x:c r="E288" s="21" t="n">
        <x:f>IF(COUNTIF(Ferien!$H$7:$H$26,"Erfasst")=COUNTA(Ferien!$A$7:$A$26),COUNTIFS(Ferien!$A$7:$A$26,"&lt;&gt;",Ferien!$B$7:$B$26,"&lt;="&amp;A288,Ferien!$C$7:$C$26,"&gt;="&amp;A288),"")</x:f>
        <x:v>1</x:v>
      </x:c>
      <x:c r="F288" s="16"/>
      <x:c r="G288" s="16" t="n">
        <x:v>2025</x:v>
      </x:c>
      <x:c r="H288" s="21" t="str">
        <x:f>IF(COUNTIF(Ferien!$H$7:$H$26,"Erfasst")=COUNTA(Ferien!$A$7:$A$26),"Geprüfte Termine","Ferien prüfen")</x:f>
        <x:v>Geprüfte Termine</x:v>
      </x:c>
    </x:row>
    <x:row r="289" ht="28" customHeight="1">
      <x:c r="A289" s="26" t="n">
        <x:f>DATE(2025,1,1)+282</x:f>
        <x:v>45940</x:v>
      </x:c>
      <x:c r="B289" s="21" t="n">
        <x:f>WEEKDAY(A289,2)</x:f>
        <x:v>5</x:v>
      </x:c>
      <x:c r="C289" s="21" t="n">
        <x:f>MONTH(A289)</x:f>
        <x:v>10</x:v>
      </x:c>
      <x:c r="D289" s="21" t="n">
        <x:f>IF(ISNUMBER(E289),IF(E289&gt;0,1,0),"")</x:f>
        <x:v>1</x:v>
      </x:c>
      <x:c r="E289" s="21" t="n">
        <x:f>IF(COUNTIF(Ferien!$H$7:$H$26,"Erfasst")=COUNTA(Ferien!$A$7:$A$26),COUNTIFS(Ferien!$A$7:$A$26,"&lt;&gt;",Ferien!$B$7:$B$26,"&lt;="&amp;A289,Ferien!$C$7:$C$26,"&gt;="&amp;A289),"")</x:f>
        <x:v>1</x:v>
      </x:c>
      <x:c r="F289" s="16"/>
      <x:c r="G289" s="16" t="n">
        <x:v>2025</x:v>
      </x:c>
      <x:c r="H289" s="21" t="str">
        <x:f>IF(COUNTIF(Ferien!$H$7:$H$26,"Erfasst")=COUNTA(Ferien!$A$7:$A$26),"Geprüfte Termine","Ferien prüfen")</x:f>
        <x:v>Geprüfte Termine</x:v>
      </x:c>
    </x:row>
    <x:row r="290" ht="28" customHeight="1">
      <x:c r="A290" s="26" t="n">
        <x:f>DATE(2025,1,1)+283</x:f>
        <x:v>45941</x:v>
      </x:c>
      <x:c r="B290" s="21" t="n">
        <x:f>WEEKDAY(A290,2)</x:f>
        <x:v>6</x:v>
      </x:c>
      <x:c r="C290" s="21" t="n">
        <x:f>MONTH(A290)</x:f>
        <x:v>10</x:v>
      </x:c>
      <x:c r="D290" s="21" t="n">
        <x:f>IF(ISNUMBER(E290),IF(E290&gt;0,1,0),"")</x:f>
        <x:v>1</x:v>
      </x:c>
      <x:c r="E290" s="21" t="n">
        <x:f>IF(COUNTIF(Ferien!$H$7:$H$26,"Erfasst")=COUNTA(Ferien!$A$7:$A$26),COUNTIFS(Ferien!$A$7:$A$26,"&lt;&gt;",Ferien!$B$7:$B$26,"&lt;="&amp;A290,Ferien!$C$7:$C$26,"&gt;="&amp;A290),"")</x:f>
        <x:v>1</x:v>
      </x:c>
      <x:c r="F290" s="16"/>
      <x:c r="G290" s="16" t="n">
        <x:v>2025</x:v>
      </x:c>
      <x:c r="H290" s="21" t="str">
        <x:f>IF(COUNTIF(Ferien!$H$7:$H$26,"Erfasst")=COUNTA(Ferien!$A$7:$A$26),"Geprüfte Termine","Ferien prüfen")</x:f>
        <x:v>Geprüfte Termine</x:v>
      </x:c>
    </x:row>
    <x:row r="291" ht="28" customHeight="1">
      <x:c r="A291" s="26" t="n">
        <x:f>DATE(2025,1,1)+284</x:f>
        <x:v>45942</x:v>
      </x:c>
      <x:c r="B291" s="21" t="n">
        <x:f>WEEKDAY(A291,2)</x:f>
        <x:v>7</x:v>
      </x:c>
      <x:c r="C291" s="21" t="n">
        <x:f>MONTH(A291)</x:f>
        <x:v>10</x:v>
      </x:c>
      <x:c r="D291" s="21" t="n">
        <x:f>IF(ISNUMBER(E291),IF(E291&gt;0,1,0),"")</x:f>
        <x:v>1</x:v>
      </x:c>
      <x:c r="E291" s="21" t="n">
        <x:f>IF(COUNTIF(Ferien!$H$7:$H$26,"Erfasst")=COUNTA(Ferien!$A$7:$A$26),COUNTIFS(Ferien!$A$7:$A$26,"&lt;&gt;",Ferien!$B$7:$B$26,"&lt;="&amp;A291,Ferien!$C$7:$C$26,"&gt;="&amp;A291),"")</x:f>
        <x:v>1</x:v>
      </x:c>
      <x:c r="F291" s="16"/>
      <x:c r="G291" s="16" t="n">
        <x:v>2025</x:v>
      </x:c>
      <x:c r="H291" s="21" t="str">
        <x:f>IF(COUNTIF(Ferien!$H$7:$H$26,"Erfasst")=COUNTA(Ferien!$A$7:$A$26),"Geprüfte Termine","Ferien prüfen")</x:f>
        <x:v>Geprüfte Termine</x:v>
      </x:c>
    </x:row>
    <x:row r="292" ht="28" customHeight="1">
      <x:c r="A292" s="26" t="n">
        <x:f>DATE(2025,1,1)+285</x:f>
        <x:v>45943</x:v>
      </x:c>
      <x:c r="B292" s="21" t="n">
        <x:f>WEEKDAY(A292,2)</x:f>
        <x:v>1</x:v>
      </x:c>
      <x:c r="C292" s="21" t="n">
        <x:f>MONTH(A292)</x:f>
        <x:v>10</x:v>
      </x:c>
      <x:c r="D292" s="21" t="n">
        <x:f>IF(ISNUMBER(E292),IF(E292&gt;0,1,0),"")</x:f>
        <x:v>1</x:v>
      </x:c>
      <x:c r="E292" s="21" t="n">
        <x:f>IF(COUNTIF(Ferien!$H$7:$H$26,"Erfasst")=COUNTA(Ferien!$A$7:$A$26),COUNTIFS(Ferien!$A$7:$A$26,"&lt;&gt;",Ferien!$B$7:$B$26,"&lt;="&amp;A292,Ferien!$C$7:$C$26,"&gt;="&amp;A292),"")</x:f>
        <x:v>1</x:v>
      </x:c>
      <x:c r="F292" s="16"/>
      <x:c r="G292" s="16" t="n">
        <x:v>2025</x:v>
      </x:c>
      <x:c r="H292" s="21" t="str">
        <x:f>IF(COUNTIF(Ferien!$H$7:$H$26,"Erfasst")=COUNTA(Ferien!$A$7:$A$26),"Geprüfte Termine","Ferien prüfen")</x:f>
        <x:v>Geprüfte Termine</x:v>
      </x:c>
    </x:row>
    <x:row r="293" ht="28" customHeight="1">
      <x:c r="A293" s="26" t="n">
        <x:f>DATE(2025,1,1)+286</x:f>
        <x:v>45944</x:v>
      </x:c>
      <x:c r="B293" s="21" t="n">
        <x:f>WEEKDAY(A293,2)</x:f>
        <x:v>2</x:v>
      </x:c>
      <x:c r="C293" s="21" t="n">
        <x:f>MONTH(A293)</x:f>
        <x:v>10</x:v>
      </x:c>
      <x:c r="D293" s="21" t="n">
        <x:f>IF(ISNUMBER(E293),IF(E293&gt;0,1,0),"")</x:f>
        <x:v>1</x:v>
      </x:c>
      <x:c r="E293" s="21" t="n">
        <x:f>IF(COUNTIF(Ferien!$H$7:$H$26,"Erfasst")=COUNTA(Ferien!$A$7:$A$26),COUNTIFS(Ferien!$A$7:$A$26,"&lt;&gt;",Ferien!$B$7:$B$26,"&lt;="&amp;A293,Ferien!$C$7:$C$26,"&gt;="&amp;A293),"")</x:f>
        <x:v>1</x:v>
      </x:c>
      <x:c r="F293" s="16"/>
      <x:c r="G293" s="16" t="n">
        <x:v>2025</x:v>
      </x:c>
      <x:c r="H293" s="21" t="str">
        <x:f>IF(COUNTIF(Ferien!$H$7:$H$26,"Erfasst")=COUNTA(Ferien!$A$7:$A$26),"Geprüfte Termine","Ferien prüfen")</x:f>
        <x:v>Geprüfte Termine</x:v>
      </x:c>
    </x:row>
    <x:row r="294" ht="28" customHeight="1">
      <x:c r="A294" s="26" t="n">
        <x:f>DATE(2025,1,1)+287</x:f>
        <x:v>45945</x:v>
      </x:c>
      <x:c r="B294" s="21" t="n">
        <x:f>WEEKDAY(A294,2)</x:f>
        <x:v>3</x:v>
      </x:c>
      <x:c r="C294" s="21" t="n">
        <x:f>MONTH(A294)</x:f>
        <x:v>10</x:v>
      </x:c>
      <x:c r="D294" s="21" t="n">
        <x:f>IF(ISNUMBER(E294),IF(E294&gt;0,1,0),"")</x:f>
        <x:v>1</x:v>
      </x:c>
      <x:c r="E294" s="21" t="n">
        <x:f>IF(COUNTIF(Ferien!$H$7:$H$26,"Erfasst")=COUNTA(Ferien!$A$7:$A$26),COUNTIFS(Ferien!$A$7:$A$26,"&lt;&gt;",Ferien!$B$7:$B$26,"&lt;="&amp;A294,Ferien!$C$7:$C$26,"&gt;="&amp;A294),"")</x:f>
        <x:v>1</x:v>
      </x:c>
      <x:c r="F294" s="16"/>
      <x:c r="G294" s="16" t="n">
        <x:v>2025</x:v>
      </x:c>
      <x:c r="H294" s="21" t="str">
        <x:f>IF(COUNTIF(Ferien!$H$7:$H$26,"Erfasst")=COUNTA(Ferien!$A$7:$A$26),"Geprüfte Termine","Ferien prüfen")</x:f>
        <x:v>Geprüfte Termine</x:v>
      </x:c>
    </x:row>
    <x:row r="295" ht="28" customHeight="1">
      <x:c r="A295" s="26" t="n">
        <x:f>DATE(2025,1,1)+288</x:f>
        <x:v>45946</x:v>
      </x:c>
      <x:c r="B295" s="21" t="n">
        <x:f>WEEKDAY(A295,2)</x:f>
        <x:v>4</x:v>
      </x:c>
      <x:c r="C295" s="21" t="n">
        <x:f>MONTH(A295)</x:f>
        <x:v>10</x:v>
      </x:c>
      <x:c r="D295" s="21" t="n">
        <x:f>IF(ISNUMBER(E295),IF(E295&gt;0,1,0),"")</x:f>
        <x:v>1</x:v>
      </x:c>
      <x:c r="E295" s="21" t="n">
        <x:f>IF(COUNTIF(Ferien!$H$7:$H$26,"Erfasst")=COUNTA(Ferien!$A$7:$A$26),COUNTIFS(Ferien!$A$7:$A$26,"&lt;&gt;",Ferien!$B$7:$B$26,"&lt;="&amp;A295,Ferien!$C$7:$C$26,"&gt;="&amp;A295),"")</x:f>
        <x:v>1</x:v>
      </x:c>
      <x:c r="F295" s="16"/>
      <x:c r="G295" s="16" t="n">
        <x:v>2025</x:v>
      </x:c>
      <x:c r="H295" s="21" t="str">
        <x:f>IF(COUNTIF(Ferien!$H$7:$H$26,"Erfasst")=COUNTA(Ferien!$A$7:$A$26),"Geprüfte Termine","Ferien prüfen")</x:f>
        <x:v>Geprüfte Termine</x:v>
      </x:c>
    </x:row>
    <x:row r="296" ht="28" customHeight="1">
      <x:c r="A296" s="26" t="n">
        <x:f>DATE(2025,1,1)+289</x:f>
        <x:v>45947</x:v>
      </x:c>
      <x:c r="B296" s="21" t="n">
        <x:f>WEEKDAY(A296,2)</x:f>
        <x:v>5</x:v>
      </x:c>
      <x:c r="C296" s="21" t="n">
        <x:f>MONTH(A296)</x:f>
        <x:v>10</x:v>
      </x:c>
      <x:c r="D296" s="21" t="n">
        <x:f>IF(ISNUMBER(E296),IF(E296&gt;0,1,0),"")</x:f>
        <x:v>1</x:v>
      </x:c>
      <x:c r="E296" s="21" t="n">
        <x:f>IF(COUNTIF(Ferien!$H$7:$H$26,"Erfasst")=COUNTA(Ferien!$A$7:$A$26),COUNTIFS(Ferien!$A$7:$A$26,"&lt;&gt;",Ferien!$B$7:$B$26,"&lt;="&amp;A296,Ferien!$C$7:$C$26,"&gt;="&amp;A296),"")</x:f>
        <x:v>1</x:v>
      </x:c>
      <x:c r="F296" s="16"/>
      <x:c r="G296" s="16" t="n">
        <x:v>2025</x:v>
      </x:c>
      <x:c r="H296" s="21" t="str">
        <x:f>IF(COUNTIF(Ferien!$H$7:$H$26,"Erfasst")=COUNTA(Ferien!$A$7:$A$26),"Geprüfte Termine","Ferien prüfen")</x:f>
        <x:v>Geprüfte Termine</x:v>
      </x:c>
    </x:row>
    <x:row r="297" ht="28" customHeight="1">
      <x:c r="A297" s="26" t="n">
        <x:f>DATE(2025,1,1)+290</x:f>
        <x:v>45948</x:v>
      </x:c>
      <x:c r="B297" s="21" t="n">
        <x:f>WEEKDAY(A297,2)</x:f>
        <x:v>6</x:v>
      </x:c>
      <x:c r="C297" s="21" t="n">
        <x:f>MONTH(A297)</x:f>
        <x:v>10</x:v>
      </x:c>
      <x:c r="D297" s="21" t="n">
        <x:f>IF(ISNUMBER(E297),IF(E297&gt;0,1,0),"")</x:f>
        <x:v>1</x:v>
      </x:c>
      <x:c r="E297" s="21" t="n">
        <x:f>IF(COUNTIF(Ferien!$H$7:$H$26,"Erfasst")=COUNTA(Ferien!$A$7:$A$26),COUNTIFS(Ferien!$A$7:$A$26,"&lt;&gt;",Ferien!$B$7:$B$26,"&lt;="&amp;A297,Ferien!$C$7:$C$26,"&gt;="&amp;A297),"")</x:f>
        <x:v>1</x:v>
      </x:c>
      <x:c r="F297" s="16"/>
      <x:c r="G297" s="16" t="n">
        <x:v>2025</x:v>
      </x:c>
      <x:c r="H297" s="21" t="str">
        <x:f>IF(COUNTIF(Ferien!$H$7:$H$26,"Erfasst")=COUNTA(Ferien!$A$7:$A$26),"Geprüfte Termine","Ferien prüfen")</x:f>
        <x:v>Geprüfte Termine</x:v>
      </x:c>
    </x:row>
    <x:row r="298" ht="28" customHeight="1">
      <x:c r="A298" s="26" t="n">
        <x:f>DATE(2025,1,1)+291</x:f>
        <x:v>45949</x:v>
      </x:c>
      <x:c r="B298" s="21" t="n">
        <x:f>WEEKDAY(A298,2)</x:f>
        <x:v>7</x:v>
      </x:c>
      <x:c r="C298" s="21" t="n">
        <x:f>MONTH(A298)</x:f>
        <x:v>10</x:v>
      </x:c>
      <x:c r="D298" s="21" t="n">
        <x:f>IF(ISNUMBER(E298),IF(E298&gt;0,1,0),"")</x:f>
        <x:v>0</x:v>
      </x:c>
      <x:c r="E298" s="21" t="n">
        <x:f>IF(COUNTIF(Ferien!$H$7:$H$26,"Erfasst")=COUNTA(Ferien!$A$7:$A$26),COUNTIFS(Ferien!$A$7:$A$26,"&lt;&gt;",Ferien!$B$7:$B$26,"&lt;="&amp;A298,Ferien!$C$7:$C$26,"&gt;="&amp;A298),"")</x:f>
        <x:v>0</x:v>
      </x:c>
      <x:c r="F298" s="16"/>
      <x:c r="G298" s="16" t="n">
        <x:v>2025</x:v>
      </x:c>
      <x:c r="H298" s="21" t="str">
        <x:f>IF(COUNTIF(Ferien!$H$7:$H$26,"Erfasst")=COUNTA(Ferien!$A$7:$A$26),"Geprüfte Termine","Ferien prüfen")</x:f>
        <x:v>Geprüfte Termine</x:v>
      </x:c>
    </x:row>
    <x:row r="299" ht="28" customHeight="1">
      <x:c r="A299" s="26" t="n">
        <x:f>DATE(2025,1,1)+292</x:f>
        <x:v>45950</x:v>
      </x:c>
      <x:c r="B299" s="21" t="n">
        <x:f>WEEKDAY(A299,2)</x:f>
        <x:v>1</x:v>
      </x:c>
      <x:c r="C299" s="21" t="n">
        <x:f>MONTH(A299)</x:f>
        <x:v>10</x:v>
      </x:c>
      <x:c r="D299" s="21" t="n">
        <x:f>IF(ISNUMBER(E299),IF(E299&gt;0,1,0),"")</x:f>
        <x:v>0</x:v>
      </x:c>
      <x:c r="E299" s="21" t="n">
        <x:f>IF(COUNTIF(Ferien!$H$7:$H$26,"Erfasst")=COUNTA(Ferien!$A$7:$A$26),COUNTIFS(Ferien!$A$7:$A$26,"&lt;&gt;",Ferien!$B$7:$B$26,"&lt;="&amp;A299,Ferien!$C$7:$C$26,"&gt;="&amp;A299),"")</x:f>
        <x:v>0</x:v>
      </x:c>
      <x:c r="F299" s="16"/>
      <x:c r="G299" s="16" t="n">
        <x:v>2025</x:v>
      </x:c>
      <x:c r="H299" s="21" t="str">
        <x:f>IF(COUNTIF(Ferien!$H$7:$H$26,"Erfasst")=COUNTA(Ferien!$A$7:$A$26),"Geprüfte Termine","Ferien prüfen")</x:f>
        <x:v>Geprüfte Termine</x:v>
      </x:c>
    </x:row>
    <x:row r="300" ht="28" customHeight="1">
      <x:c r="A300" s="26" t="n">
        <x:f>DATE(2025,1,1)+293</x:f>
        <x:v>45951</x:v>
      </x:c>
      <x:c r="B300" s="21" t="n">
        <x:f>WEEKDAY(A300,2)</x:f>
        <x:v>2</x:v>
      </x:c>
      <x:c r="C300" s="21" t="n">
        <x:f>MONTH(A300)</x:f>
        <x:v>10</x:v>
      </x:c>
      <x:c r="D300" s="21" t="n">
        <x:f>IF(ISNUMBER(E300),IF(E300&gt;0,1,0),"")</x:f>
        <x:v>0</x:v>
      </x:c>
      <x:c r="E300" s="21" t="n">
        <x:f>IF(COUNTIF(Ferien!$H$7:$H$26,"Erfasst")=COUNTA(Ferien!$A$7:$A$26),COUNTIFS(Ferien!$A$7:$A$26,"&lt;&gt;",Ferien!$B$7:$B$26,"&lt;="&amp;A300,Ferien!$C$7:$C$26,"&gt;="&amp;A300),"")</x:f>
        <x:v>0</x:v>
      </x:c>
      <x:c r="F300" s="16"/>
      <x:c r="G300" s="16" t="n">
        <x:v>2025</x:v>
      </x:c>
      <x:c r="H300" s="21" t="str">
        <x:f>IF(COUNTIF(Ferien!$H$7:$H$26,"Erfasst")=COUNTA(Ferien!$A$7:$A$26),"Geprüfte Termine","Ferien prüfen")</x:f>
        <x:v>Geprüfte Termine</x:v>
      </x:c>
    </x:row>
    <x:row r="301" ht="28" customHeight="1">
      <x:c r="A301" s="26" t="n">
        <x:f>DATE(2025,1,1)+294</x:f>
        <x:v>45952</x:v>
      </x:c>
      <x:c r="B301" s="21" t="n">
        <x:f>WEEKDAY(A301,2)</x:f>
        <x:v>3</x:v>
      </x:c>
      <x:c r="C301" s="21" t="n">
        <x:f>MONTH(A301)</x:f>
        <x:v>10</x:v>
      </x:c>
      <x:c r="D301" s="21" t="n">
        <x:f>IF(ISNUMBER(E301),IF(E301&gt;0,1,0),"")</x:f>
        <x:v>0</x:v>
      </x:c>
      <x:c r="E301" s="21" t="n">
        <x:f>IF(COUNTIF(Ferien!$H$7:$H$26,"Erfasst")=COUNTA(Ferien!$A$7:$A$26),COUNTIFS(Ferien!$A$7:$A$26,"&lt;&gt;",Ferien!$B$7:$B$26,"&lt;="&amp;A301,Ferien!$C$7:$C$26,"&gt;="&amp;A301),"")</x:f>
        <x:v>0</x:v>
      </x:c>
      <x:c r="F301" s="16"/>
      <x:c r="G301" s="16" t="n">
        <x:v>2025</x:v>
      </x:c>
      <x:c r="H301" s="21" t="str">
        <x:f>IF(COUNTIF(Ferien!$H$7:$H$26,"Erfasst")=COUNTA(Ferien!$A$7:$A$26),"Geprüfte Termine","Ferien prüfen")</x:f>
        <x:v>Geprüfte Termine</x:v>
      </x:c>
    </x:row>
    <x:row r="302" ht="28" customHeight="1">
      <x:c r="A302" s="26" t="n">
        <x:f>DATE(2025,1,1)+295</x:f>
        <x:v>45953</x:v>
      </x:c>
      <x:c r="B302" s="21" t="n">
        <x:f>WEEKDAY(A302,2)</x:f>
        <x:v>4</x:v>
      </x:c>
      <x:c r="C302" s="21" t="n">
        <x:f>MONTH(A302)</x:f>
        <x:v>10</x:v>
      </x:c>
      <x:c r="D302" s="21" t="n">
        <x:f>IF(ISNUMBER(E302),IF(E302&gt;0,1,0),"")</x:f>
        <x:v>0</x:v>
      </x:c>
      <x:c r="E302" s="21" t="n">
        <x:f>IF(COUNTIF(Ferien!$H$7:$H$26,"Erfasst")=COUNTA(Ferien!$A$7:$A$26),COUNTIFS(Ferien!$A$7:$A$26,"&lt;&gt;",Ferien!$B$7:$B$26,"&lt;="&amp;A302,Ferien!$C$7:$C$26,"&gt;="&amp;A302),"")</x:f>
        <x:v>0</x:v>
      </x:c>
      <x:c r="F302" s="16"/>
      <x:c r="G302" s="16" t="n">
        <x:v>2025</x:v>
      </x:c>
      <x:c r="H302" s="21" t="str">
        <x:f>IF(COUNTIF(Ferien!$H$7:$H$26,"Erfasst")=COUNTA(Ferien!$A$7:$A$26),"Geprüfte Termine","Ferien prüfen")</x:f>
        <x:v>Geprüfte Termine</x:v>
      </x:c>
    </x:row>
    <x:row r="303" ht="28" customHeight="1">
      <x:c r="A303" s="26" t="n">
        <x:f>DATE(2025,1,1)+296</x:f>
        <x:v>45954</x:v>
      </x:c>
      <x:c r="B303" s="21" t="n">
        <x:f>WEEKDAY(A303,2)</x:f>
        <x:v>5</x:v>
      </x:c>
      <x:c r="C303" s="21" t="n">
        <x:f>MONTH(A303)</x:f>
        <x:v>10</x:v>
      </x:c>
      <x:c r="D303" s="21" t="n">
        <x:f>IF(ISNUMBER(E303),IF(E303&gt;0,1,0),"")</x:f>
        <x:v>0</x:v>
      </x:c>
      <x:c r="E303" s="21" t="n">
        <x:f>IF(COUNTIF(Ferien!$H$7:$H$26,"Erfasst")=COUNTA(Ferien!$A$7:$A$26),COUNTIFS(Ferien!$A$7:$A$26,"&lt;&gt;",Ferien!$B$7:$B$26,"&lt;="&amp;A303,Ferien!$C$7:$C$26,"&gt;="&amp;A303),"")</x:f>
        <x:v>0</x:v>
      </x:c>
      <x:c r="F303" s="16"/>
      <x:c r="G303" s="16" t="n">
        <x:v>2025</x:v>
      </x:c>
      <x:c r="H303" s="21" t="str">
        <x:f>IF(COUNTIF(Ferien!$H$7:$H$26,"Erfasst")=COUNTA(Ferien!$A$7:$A$26),"Geprüfte Termine","Ferien prüfen")</x:f>
        <x:v>Geprüfte Termine</x:v>
      </x:c>
    </x:row>
    <x:row r="304" ht="28" customHeight="1">
      <x:c r="A304" s="26" t="n">
        <x:f>DATE(2025,1,1)+297</x:f>
        <x:v>45955</x:v>
      </x:c>
      <x:c r="B304" s="21" t="n">
        <x:f>WEEKDAY(A304,2)</x:f>
        <x:v>6</x:v>
      </x:c>
      <x:c r="C304" s="21" t="n">
        <x:f>MONTH(A304)</x:f>
        <x:v>10</x:v>
      </x:c>
      <x:c r="D304" s="21" t="n">
        <x:f>IF(ISNUMBER(E304),IF(E304&gt;0,1,0),"")</x:f>
        <x:v>0</x:v>
      </x:c>
      <x:c r="E304" s="21" t="n">
        <x:f>IF(COUNTIF(Ferien!$H$7:$H$26,"Erfasst")=COUNTA(Ferien!$A$7:$A$26),COUNTIFS(Ferien!$A$7:$A$26,"&lt;&gt;",Ferien!$B$7:$B$26,"&lt;="&amp;A304,Ferien!$C$7:$C$26,"&gt;="&amp;A304),"")</x:f>
        <x:v>0</x:v>
      </x:c>
      <x:c r="F304" s="16"/>
      <x:c r="G304" s="16" t="n">
        <x:v>2025</x:v>
      </x:c>
      <x:c r="H304" s="21" t="str">
        <x:f>IF(COUNTIF(Ferien!$H$7:$H$26,"Erfasst")=COUNTA(Ferien!$A$7:$A$26),"Geprüfte Termine","Ferien prüfen")</x:f>
        <x:v>Geprüfte Termine</x:v>
      </x:c>
    </x:row>
    <x:row r="305" ht="28" customHeight="1">
      <x:c r="A305" s="26" t="n">
        <x:f>DATE(2025,1,1)+298</x:f>
        <x:v>45956</x:v>
      </x:c>
      <x:c r="B305" s="21" t="n">
        <x:f>WEEKDAY(A305,2)</x:f>
        <x:v>7</x:v>
      </x:c>
      <x:c r="C305" s="21" t="n">
        <x:f>MONTH(A305)</x:f>
        <x:v>10</x:v>
      </x:c>
      <x:c r="D305" s="21" t="n">
        <x:f>IF(ISNUMBER(E305),IF(E305&gt;0,1,0),"")</x:f>
        <x:v>0</x:v>
      </x:c>
      <x:c r="E305" s="21" t="n">
        <x:f>IF(COUNTIF(Ferien!$H$7:$H$26,"Erfasst")=COUNTA(Ferien!$A$7:$A$26),COUNTIFS(Ferien!$A$7:$A$26,"&lt;&gt;",Ferien!$B$7:$B$26,"&lt;="&amp;A305,Ferien!$C$7:$C$26,"&gt;="&amp;A305),"")</x:f>
        <x:v>0</x:v>
      </x:c>
      <x:c r="F305" s="16"/>
      <x:c r="G305" s="16" t="n">
        <x:v>2025</x:v>
      </x:c>
      <x:c r="H305" s="21" t="str">
        <x:f>IF(COUNTIF(Ferien!$H$7:$H$26,"Erfasst")=COUNTA(Ferien!$A$7:$A$26),"Geprüfte Termine","Ferien prüfen")</x:f>
        <x:v>Geprüfte Termine</x:v>
      </x:c>
    </x:row>
    <x:row r="306" ht="28" customHeight="1">
      <x:c r="A306" s="26" t="n">
        <x:f>DATE(2025,1,1)+299</x:f>
        <x:v>45957</x:v>
      </x:c>
      <x:c r="B306" s="21" t="n">
        <x:f>WEEKDAY(A306,2)</x:f>
        <x:v>1</x:v>
      </x:c>
      <x:c r="C306" s="21" t="n">
        <x:f>MONTH(A306)</x:f>
        <x:v>10</x:v>
      </x:c>
      <x:c r="D306" s="21" t="n">
        <x:f>IF(ISNUMBER(E306),IF(E306&gt;0,1,0),"")</x:f>
        <x:v>0</x:v>
      </x:c>
      <x:c r="E306" s="21" t="n">
        <x:f>IF(COUNTIF(Ferien!$H$7:$H$26,"Erfasst")=COUNTA(Ferien!$A$7:$A$26),COUNTIFS(Ferien!$A$7:$A$26,"&lt;&gt;",Ferien!$B$7:$B$26,"&lt;="&amp;A306,Ferien!$C$7:$C$26,"&gt;="&amp;A306),"")</x:f>
        <x:v>0</x:v>
      </x:c>
      <x:c r="F306" s="16"/>
      <x:c r="G306" s="16" t="n">
        <x:v>2025</x:v>
      </x:c>
      <x:c r="H306" s="21" t="str">
        <x:f>IF(COUNTIF(Ferien!$H$7:$H$26,"Erfasst")=COUNTA(Ferien!$A$7:$A$26),"Geprüfte Termine","Ferien prüfen")</x:f>
        <x:v>Geprüfte Termine</x:v>
      </x:c>
    </x:row>
    <x:row r="307" ht="28" customHeight="1">
      <x:c r="A307" s="26" t="n">
        <x:f>DATE(2025,1,1)+300</x:f>
        <x:v>45958</x:v>
      </x:c>
      <x:c r="B307" s="21" t="n">
        <x:f>WEEKDAY(A307,2)</x:f>
        <x:v>2</x:v>
      </x:c>
      <x:c r="C307" s="21" t="n">
        <x:f>MONTH(A307)</x:f>
        <x:v>10</x:v>
      </x:c>
      <x:c r="D307" s="21" t="n">
        <x:f>IF(ISNUMBER(E307),IF(E307&gt;0,1,0),"")</x:f>
        <x:v>0</x:v>
      </x:c>
      <x:c r="E307" s="21" t="n">
        <x:f>IF(COUNTIF(Ferien!$H$7:$H$26,"Erfasst")=COUNTA(Ferien!$A$7:$A$26),COUNTIFS(Ferien!$A$7:$A$26,"&lt;&gt;",Ferien!$B$7:$B$26,"&lt;="&amp;A307,Ferien!$C$7:$C$26,"&gt;="&amp;A307),"")</x:f>
        <x:v>0</x:v>
      </x:c>
      <x:c r="F307" s="16"/>
      <x:c r="G307" s="16" t="n">
        <x:v>2025</x:v>
      </x:c>
      <x:c r="H307" s="21" t="str">
        <x:f>IF(COUNTIF(Ferien!$H$7:$H$26,"Erfasst")=COUNTA(Ferien!$A$7:$A$26),"Geprüfte Termine","Ferien prüfen")</x:f>
        <x:v>Geprüfte Termine</x:v>
      </x:c>
    </x:row>
    <x:row r="308" ht="28" customHeight="1">
      <x:c r="A308" s="26" t="n">
        <x:f>DATE(2025,1,1)+301</x:f>
        <x:v>45959</x:v>
      </x:c>
      <x:c r="B308" s="21" t="n">
        <x:f>WEEKDAY(A308,2)</x:f>
        <x:v>3</x:v>
      </x:c>
      <x:c r="C308" s="21" t="n">
        <x:f>MONTH(A308)</x:f>
        <x:v>10</x:v>
      </x:c>
      <x:c r="D308" s="21" t="n">
        <x:f>IF(ISNUMBER(E308),IF(E308&gt;0,1,0),"")</x:f>
        <x:v>0</x:v>
      </x:c>
      <x:c r="E308" s="21" t="n">
        <x:f>IF(COUNTIF(Ferien!$H$7:$H$26,"Erfasst")=COUNTA(Ferien!$A$7:$A$26),COUNTIFS(Ferien!$A$7:$A$26,"&lt;&gt;",Ferien!$B$7:$B$26,"&lt;="&amp;A308,Ferien!$C$7:$C$26,"&gt;="&amp;A308),"")</x:f>
        <x:v>0</x:v>
      </x:c>
      <x:c r="F308" s="16"/>
      <x:c r="G308" s="16" t="n">
        <x:v>2025</x:v>
      </x:c>
      <x:c r="H308" s="21" t="str">
        <x:f>IF(COUNTIF(Ferien!$H$7:$H$26,"Erfasst")=COUNTA(Ferien!$A$7:$A$26),"Geprüfte Termine","Ferien prüfen")</x:f>
        <x:v>Geprüfte Termine</x:v>
      </x:c>
    </x:row>
    <x:row r="309" ht="28" customHeight="1">
      <x:c r="A309" s="26" t="n">
        <x:f>DATE(2025,1,1)+302</x:f>
        <x:v>45960</x:v>
      </x:c>
      <x:c r="B309" s="21" t="n">
        <x:f>WEEKDAY(A309,2)</x:f>
        <x:v>4</x:v>
      </x:c>
      <x:c r="C309" s="21" t="n">
        <x:f>MONTH(A309)</x:f>
        <x:v>10</x:v>
      </x:c>
      <x:c r="D309" s="21" t="n">
        <x:f>IF(ISNUMBER(E309),IF(E309&gt;0,1,0),"")</x:f>
        <x:v>0</x:v>
      </x:c>
      <x:c r="E309" s="21" t="n">
        <x:f>IF(COUNTIF(Ferien!$H$7:$H$26,"Erfasst")=COUNTA(Ferien!$A$7:$A$26),COUNTIFS(Ferien!$A$7:$A$26,"&lt;&gt;",Ferien!$B$7:$B$26,"&lt;="&amp;A309,Ferien!$C$7:$C$26,"&gt;="&amp;A309),"")</x:f>
        <x:v>0</x:v>
      </x:c>
      <x:c r="F309" s="16"/>
      <x:c r="G309" s="16" t="n">
        <x:v>2025</x:v>
      </x:c>
      <x:c r="H309" s="21" t="str">
        <x:f>IF(COUNTIF(Ferien!$H$7:$H$26,"Erfasst")=COUNTA(Ferien!$A$7:$A$26),"Geprüfte Termine","Ferien prüfen")</x:f>
        <x:v>Geprüfte Termine</x:v>
      </x:c>
    </x:row>
    <x:row r="310" ht="28" customHeight="1">
      <x:c r="A310" s="26" t="n">
        <x:f>DATE(2025,1,1)+303</x:f>
        <x:v>45961</x:v>
      </x:c>
      <x:c r="B310" s="21" t="n">
        <x:f>WEEKDAY(A310,2)</x:f>
        <x:v>5</x:v>
      </x:c>
      <x:c r="C310" s="21" t="n">
        <x:f>MONTH(A310)</x:f>
        <x:v>10</x:v>
      </x:c>
      <x:c r="D310" s="21" t="n">
        <x:f>IF(ISNUMBER(E310),IF(E310&gt;0,1,0),"")</x:f>
        <x:v>0</x:v>
      </x:c>
      <x:c r="E310" s="21" t="n">
        <x:f>IF(COUNTIF(Ferien!$H$7:$H$26,"Erfasst")=COUNTA(Ferien!$A$7:$A$26),COUNTIFS(Ferien!$A$7:$A$26,"&lt;&gt;",Ferien!$B$7:$B$26,"&lt;="&amp;A310,Ferien!$C$7:$C$26,"&gt;="&amp;A310),"")</x:f>
        <x:v>0</x:v>
      </x:c>
      <x:c r="F310" s="16"/>
      <x:c r="G310" s="16" t="n">
        <x:v>2025</x:v>
      </x:c>
      <x:c r="H310" s="21" t="str">
        <x:f>IF(COUNTIF(Ferien!$H$7:$H$26,"Erfasst")=COUNTA(Ferien!$A$7:$A$26),"Geprüfte Termine","Ferien prüfen")</x:f>
        <x:v>Geprüfte Termine</x:v>
      </x:c>
    </x:row>
    <x:row r="311" ht="28" customHeight="1">
      <x:c r="A311" s="26" t="n">
        <x:f>DATE(2025,1,1)+304</x:f>
        <x:v>45962</x:v>
      </x:c>
      <x:c r="B311" s="21" t="n">
        <x:f>WEEKDAY(A311,2)</x:f>
        <x:v>6</x:v>
      </x:c>
      <x:c r="C311" s="21" t="n">
        <x:f>MONTH(A311)</x:f>
        <x:v>11</x:v>
      </x:c>
      <x:c r="D311" s="21" t="n">
        <x:f>IF(ISNUMBER(E311),IF(E311&gt;0,1,0),"")</x:f>
        <x:v>0</x:v>
      </x:c>
      <x:c r="E311" s="21" t="n">
        <x:f>IF(COUNTIF(Ferien!$H$7:$H$26,"Erfasst")=COUNTA(Ferien!$A$7:$A$26),COUNTIFS(Ferien!$A$7:$A$26,"&lt;&gt;",Ferien!$B$7:$B$26,"&lt;="&amp;A311,Ferien!$C$7:$C$26,"&gt;="&amp;A311),"")</x:f>
        <x:v>0</x:v>
      </x:c>
      <x:c r="F311" s="16"/>
      <x:c r="G311" s="16" t="n">
        <x:v>2025</x:v>
      </x:c>
      <x:c r="H311" s="21" t="str">
        <x:f>IF(COUNTIF(Ferien!$H$7:$H$26,"Erfasst")=COUNTA(Ferien!$A$7:$A$26),"Geprüfte Termine","Ferien prüfen")</x:f>
        <x:v>Geprüfte Termine</x:v>
      </x:c>
    </x:row>
    <x:row r="312" ht="28" customHeight="1">
      <x:c r="A312" s="26" t="n">
        <x:f>DATE(2025,1,1)+305</x:f>
        <x:v>45963</x:v>
      </x:c>
      <x:c r="B312" s="21" t="n">
        <x:f>WEEKDAY(A312,2)</x:f>
        <x:v>7</x:v>
      </x:c>
      <x:c r="C312" s="21" t="n">
        <x:f>MONTH(A312)</x:f>
        <x:v>11</x:v>
      </x:c>
      <x:c r="D312" s="21" t="n">
        <x:f>IF(ISNUMBER(E312),IF(E312&gt;0,1,0),"")</x:f>
        <x:v>0</x:v>
      </x:c>
      <x:c r="E312" s="21" t="n">
        <x:f>IF(COUNTIF(Ferien!$H$7:$H$26,"Erfasst")=COUNTA(Ferien!$A$7:$A$26),COUNTIFS(Ferien!$A$7:$A$26,"&lt;&gt;",Ferien!$B$7:$B$26,"&lt;="&amp;A312,Ferien!$C$7:$C$26,"&gt;="&amp;A312),"")</x:f>
        <x:v>0</x:v>
      </x:c>
      <x:c r="F312" s="16"/>
      <x:c r="G312" s="16" t="n">
        <x:v>2025</x:v>
      </x:c>
      <x:c r="H312" s="21" t="str">
        <x:f>IF(COUNTIF(Ferien!$H$7:$H$26,"Erfasst")=COUNTA(Ferien!$A$7:$A$26),"Geprüfte Termine","Ferien prüfen")</x:f>
        <x:v>Geprüfte Termine</x:v>
      </x:c>
    </x:row>
    <x:row r="313" ht="28" customHeight="1">
      <x:c r="A313" s="26" t="n">
        <x:f>DATE(2025,1,1)+306</x:f>
        <x:v>45964</x:v>
      </x:c>
      <x:c r="B313" s="21" t="n">
        <x:f>WEEKDAY(A313,2)</x:f>
        <x:v>1</x:v>
      </x:c>
      <x:c r="C313" s="21" t="n">
        <x:f>MONTH(A313)</x:f>
        <x:v>11</x:v>
      </x:c>
      <x:c r="D313" s="21" t="n">
        <x:f>IF(ISNUMBER(E313),IF(E313&gt;0,1,0),"")</x:f>
        <x:v>0</x:v>
      </x:c>
      <x:c r="E313" s="21" t="n">
        <x:f>IF(COUNTIF(Ferien!$H$7:$H$26,"Erfasst")=COUNTA(Ferien!$A$7:$A$26),COUNTIFS(Ferien!$A$7:$A$26,"&lt;&gt;",Ferien!$B$7:$B$26,"&lt;="&amp;A313,Ferien!$C$7:$C$26,"&gt;="&amp;A313),"")</x:f>
        <x:v>0</x:v>
      </x:c>
      <x:c r="F313" s="16"/>
      <x:c r="G313" s="16" t="n">
        <x:v>2025</x:v>
      </x:c>
      <x:c r="H313" s="21" t="str">
        <x:f>IF(COUNTIF(Ferien!$H$7:$H$26,"Erfasst")=COUNTA(Ferien!$A$7:$A$26),"Geprüfte Termine","Ferien prüfen")</x:f>
        <x:v>Geprüfte Termine</x:v>
      </x:c>
    </x:row>
    <x:row r="314" ht="28" customHeight="1">
      <x:c r="A314" s="26" t="n">
        <x:f>DATE(2025,1,1)+307</x:f>
        <x:v>45965</x:v>
      </x:c>
      <x:c r="B314" s="21" t="n">
        <x:f>WEEKDAY(A314,2)</x:f>
        <x:v>2</x:v>
      </x:c>
      <x:c r="C314" s="21" t="n">
        <x:f>MONTH(A314)</x:f>
        <x:v>11</x:v>
      </x:c>
      <x:c r="D314" s="21" t="n">
        <x:f>IF(ISNUMBER(E314),IF(E314&gt;0,1,0),"")</x:f>
        <x:v>0</x:v>
      </x:c>
      <x:c r="E314" s="21" t="n">
        <x:f>IF(COUNTIF(Ferien!$H$7:$H$26,"Erfasst")=COUNTA(Ferien!$A$7:$A$26),COUNTIFS(Ferien!$A$7:$A$26,"&lt;&gt;",Ferien!$B$7:$B$26,"&lt;="&amp;A314,Ferien!$C$7:$C$26,"&gt;="&amp;A314),"")</x:f>
        <x:v>0</x:v>
      </x:c>
      <x:c r="F314" s="16"/>
      <x:c r="G314" s="16" t="n">
        <x:v>2025</x:v>
      </x:c>
      <x:c r="H314" s="21" t="str">
        <x:f>IF(COUNTIF(Ferien!$H$7:$H$26,"Erfasst")=COUNTA(Ferien!$A$7:$A$26),"Geprüfte Termine","Ferien prüfen")</x:f>
        <x:v>Geprüfte Termine</x:v>
      </x:c>
    </x:row>
    <x:row r="315" ht="28" customHeight="1">
      <x:c r="A315" s="26" t="n">
        <x:f>DATE(2025,1,1)+308</x:f>
        <x:v>45966</x:v>
      </x:c>
      <x:c r="B315" s="21" t="n">
        <x:f>WEEKDAY(A315,2)</x:f>
        <x:v>3</x:v>
      </x:c>
      <x:c r="C315" s="21" t="n">
        <x:f>MONTH(A315)</x:f>
        <x:v>11</x:v>
      </x:c>
      <x:c r="D315" s="21" t="n">
        <x:f>IF(ISNUMBER(E315),IF(E315&gt;0,1,0),"")</x:f>
        <x:v>0</x:v>
      </x:c>
      <x:c r="E315" s="21" t="n">
        <x:f>IF(COUNTIF(Ferien!$H$7:$H$26,"Erfasst")=COUNTA(Ferien!$A$7:$A$26),COUNTIFS(Ferien!$A$7:$A$26,"&lt;&gt;",Ferien!$B$7:$B$26,"&lt;="&amp;A315,Ferien!$C$7:$C$26,"&gt;="&amp;A315),"")</x:f>
        <x:v>0</x:v>
      </x:c>
      <x:c r="F315" s="16"/>
      <x:c r="G315" s="16" t="n">
        <x:v>2025</x:v>
      </x:c>
      <x:c r="H315" s="21" t="str">
        <x:f>IF(COUNTIF(Ferien!$H$7:$H$26,"Erfasst")=COUNTA(Ferien!$A$7:$A$26),"Geprüfte Termine","Ferien prüfen")</x:f>
        <x:v>Geprüfte Termine</x:v>
      </x:c>
    </x:row>
    <x:row r="316" ht="28" customHeight="1">
      <x:c r="A316" s="26" t="n">
        <x:f>DATE(2025,1,1)+309</x:f>
        <x:v>45967</x:v>
      </x:c>
      <x:c r="B316" s="21" t="n">
        <x:f>WEEKDAY(A316,2)</x:f>
        <x:v>4</x:v>
      </x:c>
      <x:c r="C316" s="21" t="n">
        <x:f>MONTH(A316)</x:f>
        <x:v>11</x:v>
      </x:c>
      <x:c r="D316" s="21" t="n">
        <x:f>IF(ISNUMBER(E316),IF(E316&gt;0,1,0),"")</x:f>
        <x:v>0</x:v>
      </x:c>
      <x:c r="E316" s="21" t="n">
        <x:f>IF(COUNTIF(Ferien!$H$7:$H$26,"Erfasst")=COUNTA(Ferien!$A$7:$A$26),COUNTIFS(Ferien!$A$7:$A$26,"&lt;&gt;",Ferien!$B$7:$B$26,"&lt;="&amp;A316,Ferien!$C$7:$C$26,"&gt;="&amp;A316),"")</x:f>
        <x:v>0</x:v>
      </x:c>
      <x:c r="F316" s="16"/>
      <x:c r="G316" s="16" t="n">
        <x:v>2025</x:v>
      </x:c>
      <x:c r="H316" s="21" t="str">
        <x:f>IF(COUNTIF(Ferien!$H$7:$H$26,"Erfasst")=COUNTA(Ferien!$A$7:$A$26),"Geprüfte Termine","Ferien prüfen")</x:f>
        <x:v>Geprüfte Termine</x:v>
      </x:c>
    </x:row>
    <x:row r="317" ht="28" customHeight="1">
      <x:c r="A317" s="26" t="n">
        <x:f>DATE(2025,1,1)+310</x:f>
        <x:v>45968</x:v>
      </x:c>
      <x:c r="B317" s="21" t="n">
        <x:f>WEEKDAY(A317,2)</x:f>
        <x:v>5</x:v>
      </x:c>
      <x:c r="C317" s="21" t="n">
        <x:f>MONTH(A317)</x:f>
        <x:v>11</x:v>
      </x:c>
      <x:c r="D317" s="21" t="n">
        <x:f>IF(ISNUMBER(E317),IF(E317&gt;0,1,0),"")</x:f>
        <x:v>0</x:v>
      </x:c>
      <x:c r="E317" s="21" t="n">
        <x:f>IF(COUNTIF(Ferien!$H$7:$H$26,"Erfasst")=COUNTA(Ferien!$A$7:$A$26),COUNTIFS(Ferien!$A$7:$A$26,"&lt;&gt;",Ferien!$B$7:$B$26,"&lt;="&amp;A317,Ferien!$C$7:$C$26,"&gt;="&amp;A317),"")</x:f>
        <x:v>0</x:v>
      </x:c>
      <x:c r="F317" s="16"/>
      <x:c r="G317" s="16" t="n">
        <x:v>2025</x:v>
      </x:c>
      <x:c r="H317" s="21" t="str">
        <x:f>IF(COUNTIF(Ferien!$H$7:$H$26,"Erfasst")=COUNTA(Ferien!$A$7:$A$26),"Geprüfte Termine","Ferien prüfen")</x:f>
        <x:v>Geprüfte Termine</x:v>
      </x:c>
    </x:row>
    <x:row r="318" ht="28" customHeight="1">
      <x:c r="A318" s="26" t="n">
        <x:f>DATE(2025,1,1)+311</x:f>
        <x:v>45969</x:v>
      </x:c>
      <x:c r="B318" s="21" t="n">
        <x:f>WEEKDAY(A318,2)</x:f>
        <x:v>6</x:v>
      </x:c>
      <x:c r="C318" s="21" t="n">
        <x:f>MONTH(A318)</x:f>
        <x:v>11</x:v>
      </x:c>
      <x:c r="D318" s="21" t="n">
        <x:f>IF(ISNUMBER(E318),IF(E318&gt;0,1,0),"")</x:f>
        <x:v>0</x:v>
      </x:c>
      <x:c r="E318" s="21" t="n">
        <x:f>IF(COUNTIF(Ferien!$H$7:$H$26,"Erfasst")=COUNTA(Ferien!$A$7:$A$26),COUNTIFS(Ferien!$A$7:$A$26,"&lt;&gt;",Ferien!$B$7:$B$26,"&lt;="&amp;A318,Ferien!$C$7:$C$26,"&gt;="&amp;A318),"")</x:f>
        <x:v>0</x:v>
      </x:c>
      <x:c r="F318" s="16"/>
      <x:c r="G318" s="16" t="n">
        <x:v>2025</x:v>
      </x:c>
      <x:c r="H318" s="21" t="str">
        <x:f>IF(COUNTIF(Ferien!$H$7:$H$26,"Erfasst")=COUNTA(Ferien!$A$7:$A$26),"Geprüfte Termine","Ferien prüfen")</x:f>
        <x:v>Geprüfte Termine</x:v>
      </x:c>
    </x:row>
    <x:row r="319" ht="28" customHeight="1">
      <x:c r="A319" s="26" t="n">
        <x:f>DATE(2025,1,1)+312</x:f>
        <x:v>45970</x:v>
      </x:c>
      <x:c r="B319" s="21" t="n">
        <x:f>WEEKDAY(A319,2)</x:f>
        <x:v>7</x:v>
      </x:c>
      <x:c r="C319" s="21" t="n">
        <x:f>MONTH(A319)</x:f>
        <x:v>11</x:v>
      </x:c>
      <x:c r="D319" s="21" t="n">
        <x:f>IF(ISNUMBER(E319),IF(E319&gt;0,1,0),"")</x:f>
        <x:v>0</x:v>
      </x:c>
      <x:c r="E319" s="21" t="n">
        <x:f>IF(COUNTIF(Ferien!$H$7:$H$26,"Erfasst")=COUNTA(Ferien!$A$7:$A$26),COUNTIFS(Ferien!$A$7:$A$26,"&lt;&gt;",Ferien!$B$7:$B$26,"&lt;="&amp;A319,Ferien!$C$7:$C$26,"&gt;="&amp;A319),"")</x:f>
        <x:v>0</x:v>
      </x:c>
      <x:c r="F319" s="16"/>
      <x:c r="G319" s="16" t="n">
        <x:v>2025</x:v>
      </x:c>
      <x:c r="H319" s="21" t="str">
        <x:f>IF(COUNTIF(Ferien!$H$7:$H$26,"Erfasst")=COUNTA(Ferien!$A$7:$A$26),"Geprüfte Termine","Ferien prüfen")</x:f>
        <x:v>Geprüfte Termine</x:v>
      </x:c>
    </x:row>
    <x:row r="320" ht="28" customHeight="1">
      <x:c r="A320" s="26" t="n">
        <x:f>DATE(2025,1,1)+313</x:f>
        <x:v>45971</x:v>
      </x:c>
      <x:c r="B320" s="21" t="n">
        <x:f>WEEKDAY(A320,2)</x:f>
        <x:v>1</x:v>
      </x:c>
      <x:c r="C320" s="21" t="n">
        <x:f>MONTH(A320)</x:f>
        <x:v>11</x:v>
      </x:c>
      <x:c r="D320" s="21" t="n">
        <x:f>IF(ISNUMBER(E320),IF(E320&gt;0,1,0),"")</x:f>
        <x:v>0</x:v>
      </x:c>
      <x:c r="E320" s="21" t="n">
        <x:f>IF(COUNTIF(Ferien!$H$7:$H$26,"Erfasst")=COUNTA(Ferien!$A$7:$A$26),COUNTIFS(Ferien!$A$7:$A$26,"&lt;&gt;",Ferien!$B$7:$B$26,"&lt;="&amp;A320,Ferien!$C$7:$C$26,"&gt;="&amp;A320),"")</x:f>
        <x:v>0</x:v>
      </x:c>
      <x:c r="F320" s="16"/>
      <x:c r="G320" s="16" t="n">
        <x:v>2025</x:v>
      </x:c>
      <x:c r="H320" s="21" t="str">
        <x:f>IF(COUNTIF(Ferien!$H$7:$H$26,"Erfasst")=COUNTA(Ferien!$A$7:$A$26),"Geprüfte Termine","Ferien prüfen")</x:f>
        <x:v>Geprüfte Termine</x:v>
      </x:c>
    </x:row>
    <x:row r="321" ht="28" customHeight="1">
      <x:c r="A321" s="26" t="n">
        <x:f>DATE(2025,1,1)+314</x:f>
        <x:v>45972</x:v>
      </x:c>
      <x:c r="B321" s="21" t="n">
        <x:f>WEEKDAY(A321,2)</x:f>
        <x:v>2</x:v>
      </x:c>
      <x:c r="C321" s="21" t="n">
        <x:f>MONTH(A321)</x:f>
        <x:v>11</x:v>
      </x:c>
      <x:c r="D321" s="21" t="n">
        <x:f>IF(ISNUMBER(E321),IF(E321&gt;0,1,0),"")</x:f>
        <x:v>0</x:v>
      </x:c>
      <x:c r="E321" s="21" t="n">
        <x:f>IF(COUNTIF(Ferien!$H$7:$H$26,"Erfasst")=COUNTA(Ferien!$A$7:$A$26),COUNTIFS(Ferien!$A$7:$A$26,"&lt;&gt;",Ferien!$B$7:$B$26,"&lt;="&amp;A321,Ferien!$C$7:$C$26,"&gt;="&amp;A321),"")</x:f>
        <x:v>0</x:v>
      </x:c>
      <x:c r="F321" s="16"/>
      <x:c r="G321" s="16" t="n">
        <x:v>2025</x:v>
      </x:c>
      <x:c r="H321" s="21" t="str">
        <x:f>IF(COUNTIF(Ferien!$H$7:$H$26,"Erfasst")=COUNTA(Ferien!$A$7:$A$26),"Geprüfte Termine","Ferien prüfen")</x:f>
        <x:v>Geprüfte Termine</x:v>
      </x:c>
    </x:row>
    <x:row r="322" ht="28" customHeight="1">
      <x:c r="A322" s="26" t="n">
        <x:f>DATE(2025,1,1)+315</x:f>
        <x:v>45973</x:v>
      </x:c>
      <x:c r="B322" s="21" t="n">
        <x:f>WEEKDAY(A322,2)</x:f>
        <x:v>3</x:v>
      </x:c>
      <x:c r="C322" s="21" t="n">
        <x:f>MONTH(A322)</x:f>
        <x:v>11</x:v>
      </x:c>
      <x:c r="D322" s="21" t="n">
        <x:f>IF(ISNUMBER(E322),IF(E322&gt;0,1,0),"")</x:f>
        <x:v>0</x:v>
      </x:c>
      <x:c r="E322" s="21" t="n">
        <x:f>IF(COUNTIF(Ferien!$H$7:$H$26,"Erfasst")=COUNTA(Ferien!$A$7:$A$26),COUNTIFS(Ferien!$A$7:$A$26,"&lt;&gt;",Ferien!$B$7:$B$26,"&lt;="&amp;A322,Ferien!$C$7:$C$26,"&gt;="&amp;A322),"")</x:f>
        <x:v>0</x:v>
      </x:c>
      <x:c r="F322" s="16"/>
      <x:c r="G322" s="16" t="n">
        <x:v>2025</x:v>
      </x:c>
      <x:c r="H322" s="21" t="str">
        <x:f>IF(COUNTIF(Ferien!$H$7:$H$26,"Erfasst")=COUNTA(Ferien!$A$7:$A$26),"Geprüfte Termine","Ferien prüfen")</x:f>
        <x:v>Geprüfte Termine</x:v>
      </x:c>
    </x:row>
    <x:row r="323" ht="28" customHeight="1">
      <x:c r="A323" s="26" t="n">
        <x:f>DATE(2025,1,1)+316</x:f>
        <x:v>45974</x:v>
      </x:c>
      <x:c r="B323" s="21" t="n">
        <x:f>WEEKDAY(A323,2)</x:f>
        <x:v>4</x:v>
      </x:c>
      <x:c r="C323" s="21" t="n">
        <x:f>MONTH(A323)</x:f>
        <x:v>11</x:v>
      </x:c>
      <x:c r="D323" s="21" t="n">
        <x:f>IF(ISNUMBER(E323),IF(E323&gt;0,1,0),"")</x:f>
        <x:v>0</x:v>
      </x:c>
      <x:c r="E323" s="21" t="n">
        <x:f>IF(COUNTIF(Ferien!$H$7:$H$26,"Erfasst")=COUNTA(Ferien!$A$7:$A$26),COUNTIFS(Ferien!$A$7:$A$26,"&lt;&gt;",Ferien!$B$7:$B$26,"&lt;="&amp;A323,Ferien!$C$7:$C$26,"&gt;="&amp;A323),"")</x:f>
        <x:v>0</x:v>
      </x:c>
      <x:c r="F323" s="16"/>
      <x:c r="G323" s="16" t="n">
        <x:v>2025</x:v>
      </x:c>
      <x:c r="H323" s="21" t="str">
        <x:f>IF(COUNTIF(Ferien!$H$7:$H$26,"Erfasst")=COUNTA(Ferien!$A$7:$A$26),"Geprüfte Termine","Ferien prüfen")</x:f>
        <x:v>Geprüfte Termine</x:v>
      </x:c>
    </x:row>
    <x:row r="324" ht="28" customHeight="1">
      <x:c r="A324" s="26" t="n">
        <x:f>DATE(2025,1,1)+317</x:f>
        <x:v>45975</x:v>
      </x:c>
      <x:c r="B324" s="21" t="n">
        <x:f>WEEKDAY(A324,2)</x:f>
        <x:v>5</x:v>
      </x:c>
      <x:c r="C324" s="21" t="n">
        <x:f>MONTH(A324)</x:f>
        <x:v>11</x:v>
      </x:c>
      <x:c r="D324" s="21" t="n">
        <x:f>IF(ISNUMBER(E324),IF(E324&gt;0,1,0),"")</x:f>
        <x:v>0</x:v>
      </x:c>
      <x:c r="E324" s="21" t="n">
        <x:f>IF(COUNTIF(Ferien!$H$7:$H$26,"Erfasst")=COUNTA(Ferien!$A$7:$A$26),COUNTIFS(Ferien!$A$7:$A$26,"&lt;&gt;",Ferien!$B$7:$B$26,"&lt;="&amp;A324,Ferien!$C$7:$C$26,"&gt;="&amp;A324),"")</x:f>
        <x:v>0</x:v>
      </x:c>
      <x:c r="F324" s="16"/>
      <x:c r="G324" s="16" t="n">
        <x:v>2025</x:v>
      </x:c>
      <x:c r="H324" s="21" t="str">
        <x:f>IF(COUNTIF(Ferien!$H$7:$H$26,"Erfasst")=COUNTA(Ferien!$A$7:$A$26),"Geprüfte Termine","Ferien prüfen")</x:f>
        <x:v>Geprüfte Termine</x:v>
      </x:c>
    </x:row>
    <x:row r="325" ht="28" customHeight="1">
      <x:c r="A325" s="26" t="n">
        <x:f>DATE(2025,1,1)+318</x:f>
        <x:v>45976</x:v>
      </x:c>
      <x:c r="B325" s="21" t="n">
        <x:f>WEEKDAY(A325,2)</x:f>
        <x:v>6</x:v>
      </x:c>
      <x:c r="C325" s="21" t="n">
        <x:f>MONTH(A325)</x:f>
        <x:v>11</x:v>
      </x:c>
      <x:c r="D325" s="21" t="n">
        <x:f>IF(ISNUMBER(E325),IF(E325&gt;0,1,0),"")</x:f>
        <x:v>0</x:v>
      </x:c>
      <x:c r="E325" s="21" t="n">
        <x:f>IF(COUNTIF(Ferien!$H$7:$H$26,"Erfasst")=COUNTA(Ferien!$A$7:$A$26),COUNTIFS(Ferien!$A$7:$A$26,"&lt;&gt;",Ferien!$B$7:$B$26,"&lt;="&amp;A325,Ferien!$C$7:$C$26,"&gt;="&amp;A325),"")</x:f>
        <x:v>0</x:v>
      </x:c>
      <x:c r="F325" s="16"/>
      <x:c r="G325" s="16" t="n">
        <x:v>2025</x:v>
      </x:c>
      <x:c r="H325" s="21" t="str">
        <x:f>IF(COUNTIF(Ferien!$H$7:$H$26,"Erfasst")=COUNTA(Ferien!$A$7:$A$26),"Geprüfte Termine","Ferien prüfen")</x:f>
        <x:v>Geprüfte Termine</x:v>
      </x:c>
    </x:row>
    <x:row r="326" ht="28" customHeight="1">
      <x:c r="A326" s="26" t="n">
        <x:f>DATE(2025,1,1)+319</x:f>
        <x:v>45977</x:v>
      </x:c>
      <x:c r="B326" s="21" t="n">
        <x:f>WEEKDAY(A326,2)</x:f>
        <x:v>7</x:v>
      </x:c>
      <x:c r="C326" s="21" t="n">
        <x:f>MONTH(A326)</x:f>
        <x:v>11</x:v>
      </x:c>
      <x:c r="D326" s="21" t="n">
        <x:f>IF(ISNUMBER(E326),IF(E326&gt;0,1,0),"")</x:f>
        <x:v>0</x:v>
      </x:c>
      <x:c r="E326" s="21" t="n">
        <x:f>IF(COUNTIF(Ferien!$H$7:$H$26,"Erfasst")=COUNTA(Ferien!$A$7:$A$26),COUNTIFS(Ferien!$A$7:$A$26,"&lt;&gt;",Ferien!$B$7:$B$26,"&lt;="&amp;A326,Ferien!$C$7:$C$26,"&gt;="&amp;A326),"")</x:f>
        <x:v>0</x:v>
      </x:c>
      <x:c r="F326" s="16"/>
      <x:c r="G326" s="16" t="n">
        <x:v>2025</x:v>
      </x:c>
      <x:c r="H326" s="21" t="str">
        <x:f>IF(COUNTIF(Ferien!$H$7:$H$26,"Erfasst")=COUNTA(Ferien!$A$7:$A$26),"Geprüfte Termine","Ferien prüfen")</x:f>
        <x:v>Geprüfte Termine</x:v>
      </x:c>
    </x:row>
    <x:row r="327" ht="28" customHeight="1">
      <x:c r="A327" s="26" t="n">
        <x:f>DATE(2025,1,1)+320</x:f>
        <x:v>45978</x:v>
      </x:c>
      <x:c r="B327" s="21" t="n">
        <x:f>WEEKDAY(A327,2)</x:f>
        <x:v>1</x:v>
      </x:c>
      <x:c r="C327" s="21" t="n">
        <x:f>MONTH(A327)</x:f>
        <x:v>11</x:v>
      </x:c>
      <x:c r="D327" s="21" t="n">
        <x:f>IF(ISNUMBER(E327),IF(E327&gt;0,1,0),"")</x:f>
        <x:v>0</x:v>
      </x:c>
      <x:c r="E327" s="21" t="n">
        <x:f>IF(COUNTIF(Ferien!$H$7:$H$26,"Erfasst")=COUNTA(Ferien!$A$7:$A$26),COUNTIFS(Ferien!$A$7:$A$26,"&lt;&gt;",Ferien!$B$7:$B$26,"&lt;="&amp;A327,Ferien!$C$7:$C$26,"&gt;="&amp;A327),"")</x:f>
        <x:v>0</x:v>
      </x:c>
      <x:c r="F327" s="16"/>
      <x:c r="G327" s="16" t="n">
        <x:v>2025</x:v>
      </x:c>
      <x:c r="H327" s="21" t="str">
        <x:f>IF(COUNTIF(Ferien!$H$7:$H$26,"Erfasst")=COUNTA(Ferien!$A$7:$A$26),"Geprüfte Termine","Ferien prüfen")</x:f>
        <x:v>Geprüfte Termine</x:v>
      </x:c>
    </x:row>
    <x:row r="328" ht="28" customHeight="1">
      <x:c r="A328" s="26" t="n">
        <x:f>DATE(2025,1,1)+321</x:f>
        <x:v>45979</x:v>
      </x:c>
      <x:c r="B328" s="21" t="n">
        <x:f>WEEKDAY(A328,2)</x:f>
        <x:v>2</x:v>
      </x:c>
      <x:c r="C328" s="21" t="n">
        <x:f>MONTH(A328)</x:f>
        <x:v>11</x:v>
      </x:c>
      <x:c r="D328" s="21" t="n">
        <x:f>IF(ISNUMBER(E328),IF(E328&gt;0,1,0),"")</x:f>
        <x:v>0</x:v>
      </x:c>
      <x:c r="E328" s="21" t="n">
        <x:f>IF(COUNTIF(Ferien!$H$7:$H$26,"Erfasst")=COUNTA(Ferien!$A$7:$A$26),COUNTIFS(Ferien!$A$7:$A$26,"&lt;&gt;",Ferien!$B$7:$B$26,"&lt;="&amp;A328,Ferien!$C$7:$C$26,"&gt;="&amp;A328),"")</x:f>
        <x:v>0</x:v>
      </x:c>
      <x:c r="F328" s="16"/>
      <x:c r="G328" s="16" t="n">
        <x:v>2025</x:v>
      </x:c>
      <x:c r="H328" s="21" t="str">
        <x:f>IF(COUNTIF(Ferien!$H$7:$H$26,"Erfasst")=COUNTA(Ferien!$A$7:$A$26),"Geprüfte Termine","Ferien prüfen")</x:f>
        <x:v>Geprüfte Termine</x:v>
      </x:c>
    </x:row>
    <x:row r="329" ht="28" customHeight="1">
      <x:c r="A329" s="26" t="n">
        <x:f>DATE(2025,1,1)+322</x:f>
        <x:v>45980</x:v>
      </x:c>
      <x:c r="B329" s="21" t="n">
        <x:f>WEEKDAY(A329,2)</x:f>
        <x:v>3</x:v>
      </x:c>
      <x:c r="C329" s="21" t="n">
        <x:f>MONTH(A329)</x:f>
        <x:v>11</x:v>
      </x:c>
      <x:c r="D329" s="21" t="n">
        <x:f>IF(ISNUMBER(E329),IF(E329&gt;0,1,0),"")</x:f>
        <x:v>0</x:v>
      </x:c>
      <x:c r="E329" s="21" t="n">
        <x:f>IF(COUNTIF(Ferien!$H$7:$H$26,"Erfasst")=COUNTA(Ferien!$A$7:$A$26),COUNTIFS(Ferien!$A$7:$A$26,"&lt;&gt;",Ferien!$B$7:$B$26,"&lt;="&amp;A329,Ferien!$C$7:$C$26,"&gt;="&amp;A329),"")</x:f>
        <x:v>0</x:v>
      </x:c>
      <x:c r="F329" s="16"/>
      <x:c r="G329" s="16" t="n">
        <x:v>2025</x:v>
      </x:c>
      <x:c r="H329" s="21" t="str">
        <x:f>IF(COUNTIF(Ferien!$H$7:$H$26,"Erfasst")=COUNTA(Ferien!$A$7:$A$26),"Geprüfte Termine","Ferien prüfen")</x:f>
        <x:v>Geprüfte Termine</x:v>
      </x:c>
    </x:row>
    <x:row r="330" ht="28" customHeight="1">
      <x:c r="A330" s="26" t="n">
        <x:f>DATE(2025,1,1)+323</x:f>
        <x:v>45981</x:v>
      </x:c>
      <x:c r="B330" s="21" t="n">
        <x:f>WEEKDAY(A330,2)</x:f>
        <x:v>4</x:v>
      </x:c>
      <x:c r="C330" s="21" t="n">
        <x:f>MONTH(A330)</x:f>
        <x:v>11</x:v>
      </x:c>
      <x:c r="D330" s="21" t="n">
        <x:f>IF(ISNUMBER(E330),IF(E330&gt;0,1,0),"")</x:f>
        <x:v>0</x:v>
      </x:c>
      <x:c r="E330" s="21" t="n">
        <x:f>IF(COUNTIF(Ferien!$H$7:$H$26,"Erfasst")=COUNTA(Ferien!$A$7:$A$26),COUNTIFS(Ferien!$A$7:$A$26,"&lt;&gt;",Ferien!$B$7:$B$26,"&lt;="&amp;A330,Ferien!$C$7:$C$26,"&gt;="&amp;A330),"")</x:f>
        <x:v>0</x:v>
      </x:c>
      <x:c r="F330" s="16"/>
      <x:c r="G330" s="16" t="n">
        <x:v>2025</x:v>
      </x:c>
      <x:c r="H330" s="21" t="str">
        <x:f>IF(COUNTIF(Ferien!$H$7:$H$26,"Erfasst")=COUNTA(Ferien!$A$7:$A$26),"Geprüfte Termine","Ferien prüfen")</x:f>
        <x:v>Geprüfte Termine</x:v>
      </x:c>
    </x:row>
    <x:row r="331" ht="28" customHeight="1">
      <x:c r="A331" s="26" t="n">
        <x:f>DATE(2025,1,1)+324</x:f>
        <x:v>45982</x:v>
      </x:c>
      <x:c r="B331" s="21" t="n">
        <x:f>WEEKDAY(A331,2)</x:f>
        <x:v>5</x:v>
      </x:c>
      <x:c r="C331" s="21" t="n">
        <x:f>MONTH(A331)</x:f>
        <x:v>11</x:v>
      </x:c>
      <x:c r="D331" s="21" t="n">
        <x:f>IF(ISNUMBER(E331),IF(E331&gt;0,1,0),"")</x:f>
        <x:v>0</x:v>
      </x:c>
      <x:c r="E331" s="21" t="n">
        <x:f>IF(COUNTIF(Ferien!$H$7:$H$26,"Erfasst")=COUNTA(Ferien!$A$7:$A$26),COUNTIFS(Ferien!$A$7:$A$26,"&lt;&gt;",Ferien!$B$7:$B$26,"&lt;="&amp;A331,Ferien!$C$7:$C$26,"&gt;="&amp;A331),"")</x:f>
        <x:v>0</x:v>
      </x:c>
      <x:c r="F331" s="16"/>
      <x:c r="G331" s="16" t="n">
        <x:v>2025</x:v>
      </x:c>
      <x:c r="H331" s="21" t="str">
        <x:f>IF(COUNTIF(Ferien!$H$7:$H$26,"Erfasst")=COUNTA(Ferien!$A$7:$A$26),"Geprüfte Termine","Ferien prüfen")</x:f>
        <x:v>Geprüfte Termine</x:v>
      </x:c>
    </x:row>
    <x:row r="332" ht="28" customHeight="1">
      <x:c r="A332" s="26" t="n">
        <x:f>DATE(2025,1,1)+325</x:f>
        <x:v>45983</x:v>
      </x:c>
      <x:c r="B332" s="21" t="n">
        <x:f>WEEKDAY(A332,2)</x:f>
        <x:v>6</x:v>
      </x:c>
      <x:c r="C332" s="21" t="n">
        <x:f>MONTH(A332)</x:f>
        <x:v>11</x:v>
      </x:c>
      <x:c r="D332" s="21" t="n">
        <x:f>IF(ISNUMBER(E332),IF(E332&gt;0,1,0),"")</x:f>
        <x:v>0</x:v>
      </x:c>
      <x:c r="E332" s="21" t="n">
        <x:f>IF(COUNTIF(Ferien!$H$7:$H$26,"Erfasst")=COUNTA(Ferien!$A$7:$A$26),COUNTIFS(Ferien!$A$7:$A$26,"&lt;&gt;",Ferien!$B$7:$B$26,"&lt;="&amp;A332,Ferien!$C$7:$C$26,"&gt;="&amp;A332),"")</x:f>
        <x:v>0</x:v>
      </x:c>
      <x:c r="F332" s="16"/>
      <x:c r="G332" s="16" t="n">
        <x:v>2025</x:v>
      </x:c>
      <x:c r="H332" s="21" t="str">
        <x:f>IF(COUNTIF(Ferien!$H$7:$H$26,"Erfasst")=COUNTA(Ferien!$A$7:$A$26),"Geprüfte Termine","Ferien prüfen")</x:f>
        <x:v>Geprüfte Termine</x:v>
      </x:c>
    </x:row>
    <x:row r="333" ht="28" customHeight="1">
      <x:c r="A333" s="26" t="n">
        <x:f>DATE(2025,1,1)+326</x:f>
        <x:v>45984</x:v>
      </x:c>
      <x:c r="B333" s="21" t="n">
        <x:f>WEEKDAY(A333,2)</x:f>
        <x:v>7</x:v>
      </x:c>
      <x:c r="C333" s="21" t="n">
        <x:f>MONTH(A333)</x:f>
        <x:v>11</x:v>
      </x:c>
      <x:c r="D333" s="21" t="n">
        <x:f>IF(ISNUMBER(E333),IF(E333&gt;0,1,0),"")</x:f>
        <x:v>0</x:v>
      </x:c>
      <x:c r="E333" s="21" t="n">
        <x:f>IF(COUNTIF(Ferien!$H$7:$H$26,"Erfasst")=COUNTA(Ferien!$A$7:$A$26),COUNTIFS(Ferien!$A$7:$A$26,"&lt;&gt;",Ferien!$B$7:$B$26,"&lt;="&amp;A333,Ferien!$C$7:$C$26,"&gt;="&amp;A333),"")</x:f>
        <x:v>0</x:v>
      </x:c>
      <x:c r="F333" s="16"/>
      <x:c r="G333" s="16" t="n">
        <x:v>2025</x:v>
      </x:c>
      <x:c r="H333" s="21" t="str">
        <x:f>IF(COUNTIF(Ferien!$H$7:$H$26,"Erfasst")=COUNTA(Ferien!$A$7:$A$26),"Geprüfte Termine","Ferien prüfen")</x:f>
        <x:v>Geprüfte Termine</x:v>
      </x:c>
    </x:row>
    <x:row r="334" ht="28" customHeight="1">
      <x:c r="A334" s="26" t="n">
        <x:f>DATE(2025,1,1)+327</x:f>
        <x:v>45985</x:v>
      </x:c>
      <x:c r="B334" s="21" t="n">
        <x:f>WEEKDAY(A334,2)</x:f>
        <x:v>1</x:v>
      </x:c>
      <x:c r="C334" s="21" t="n">
        <x:f>MONTH(A334)</x:f>
        <x:v>11</x:v>
      </x:c>
      <x:c r="D334" s="21" t="n">
        <x:f>IF(ISNUMBER(E334),IF(E334&gt;0,1,0),"")</x:f>
        <x:v>0</x:v>
      </x:c>
      <x:c r="E334" s="21" t="n">
        <x:f>IF(COUNTIF(Ferien!$H$7:$H$26,"Erfasst")=COUNTA(Ferien!$A$7:$A$26),COUNTIFS(Ferien!$A$7:$A$26,"&lt;&gt;",Ferien!$B$7:$B$26,"&lt;="&amp;A334,Ferien!$C$7:$C$26,"&gt;="&amp;A334),"")</x:f>
        <x:v>0</x:v>
      </x:c>
      <x:c r="F334" s="16"/>
      <x:c r="G334" s="16" t="n">
        <x:v>2025</x:v>
      </x:c>
      <x:c r="H334" s="21" t="str">
        <x:f>IF(COUNTIF(Ferien!$H$7:$H$26,"Erfasst")=COUNTA(Ferien!$A$7:$A$26),"Geprüfte Termine","Ferien prüfen")</x:f>
        <x:v>Geprüfte Termine</x:v>
      </x:c>
    </x:row>
    <x:row r="335" ht="28" customHeight="1">
      <x:c r="A335" s="26" t="n">
        <x:f>DATE(2025,1,1)+328</x:f>
        <x:v>45986</x:v>
      </x:c>
      <x:c r="B335" s="21" t="n">
        <x:f>WEEKDAY(A335,2)</x:f>
        <x:v>2</x:v>
      </x:c>
      <x:c r="C335" s="21" t="n">
        <x:f>MONTH(A335)</x:f>
        <x:v>11</x:v>
      </x:c>
      <x:c r="D335" s="21" t="n">
        <x:f>IF(ISNUMBER(E335),IF(E335&gt;0,1,0),"")</x:f>
        <x:v>0</x:v>
      </x:c>
      <x:c r="E335" s="21" t="n">
        <x:f>IF(COUNTIF(Ferien!$H$7:$H$26,"Erfasst")=COUNTA(Ferien!$A$7:$A$26),COUNTIFS(Ferien!$A$7:$A$26,"&lt;&gt;",Ferien!$B$7:$B$26,"&lt;="&amp;A335,Ferien!$C$7:$C$26,"&gt;="&amp;A335),"")</x:f>
        <x:v>0</x:v>
      </x:c>
      <x:c r="F335" s="16"/>
      <x:c r="G335" s="16" t="n">
        <x:v>2025</x:v>
      </x:c>
      <x:c r="H335" s="21" t="str">
        <x:f>IF(COUNTIF(Ferien!$H$7:$H$26,"Erfasst")=COUNTA(Ferien!$A$7:$A$26),"Geprüfte Termine","Ferien prüfen")</x:f>
        <x:v>Geprüfte Termine</x:v>
      </x:c>
    </x:row>
    <x:row r="336" ht="28" customHeight="1">
      <x:c r="A336" s="26" t="n">
        <x:f>DATE(2025,1,1)+329</x:f>
        <x:v>45987</x:v>
      </x:c>
      <x:c r="B336" s="21" t="n">
        <x:f>WEEKDAY(A336,2)</x:f>
        <x:v>3</x:v>
      </x:c>
      <x:c r="C336" s="21" t="n">
        <x:f>MONTH(A336)</x:f>
        <x:v>11</x:v>
      </x:c>
      <x:c r="D336" s="21" t="n">
        <x:f>IF(ISNUMBER(E336),IF(E336&gt;0,1,0),"")</x:f>
        <x:v>0</x:v>
      </x:c>
      <x:c r="E336" s="21" t="n">
        <x:f>IF(COUNTIF(Ferien!$H$7:$H$26,"Erfasst")=COUNTA(Ferien!$A$7:$A$26),COUNTIFS(Ferien!$A$7:$A$26,"&lt;&gt;",Ferien!$B$7:$B$26,"&lt;="&amp;A336,Ferien!$C$7:$C$26,"&gt;="&amp;A336),"")</x:f>
        <x:v>0</x:v>
      </x:c>
      <x:c r="F336" s="16"/>
      <x:c r="G336" s="16" t="n">
        <x:v>2025</x:v>
      </x:c>
      <x:c r="H336" s="21" t="str">
        <x:f>IF(COUNTIF(Ferien!$H$7:$H$26,"Erfasst")=COUNTA(Ferien!$A$7:$A$26),"Geprüfte Termine","Ferien prüfen")</x:f>
        <x:v>Geprüfte Termine</x:v>
      </x:c>
    </x:row>
    <x:row r="337" ht="28" customHeight="1">
      <x:c r="A337" s="26" t="n">
        <x:f>DATE(2025,1,1)+330</x:f>
        <x:v>45988</x:v>
      </x:c>
      <x:c r="B337" s="21" t="n">
        <x:f>WEEKDAY(A337,2)</x:f>
        <x:v>4</x:v>
      </x:c>
      <x:c r="C337" s="21" t="n">
        <x:f>MONTH(A337)</x:f>
        <x:v>11</x:v>
      </x:c>
      <x:c r="D337" s="21" t="n">
        <x:f>IF(ISNUMBER(E337),IF(E337&gt;0,1,0),"")</x:f>
        <x:v>0</x:v>
      </x:c>
      <x:c r="E337" s="21" t="n">
        <x:f>IF(COUNTIF(Ferien!$H$7:$H$26,"Erfasst")=COUNTA(Ferien!$A$7:$A$26),COUNTIFS(Ferien!$A$7:$A$26,"&lt;&gt;",Ferien!$B$7:$B$26,"&lt;="&amp;A337,Ferien!$C$7:$C$26,"&gt;="&amp;A337),"")</x:f>
        <x:v>0</x:v>
      </x:c>
      <x:c r="F337" s="16"/>
      <x:c r="G337" s="16" t="n">
        <x:v>2025</x:v>
      </x:c>
      <x:c r="H337" s="21" t="str">
        <x:f>IF(COUNTIF(Ferien!$H$7:$H$26,"Erfasst")=COUNTA(Ferien!$A$7:$A$26),"Geprüfte Termine","Ferien prüfen")</x:f>
        <x:v>Geprüfte Termine</x:v>
      </x:c>
    </x:row>
    <x:row r="338" ht="28" customHeight="1">
      <x:c r="A338" s="26" t="n">
        <x:f>DATE(2025,1,1)+331</x:f>
        <x:v>45989</x:v>
      </x:c>
      <x:c r="B338" s="21" t="n">
        <x:f>WEEKDAY(A338,2)</x:f>
        <x:v>5</x:v>
      </x:c>
      <x:c r="C338" s="21" t="n">
        <x:f>MONTH(A338)</x:f>
        <x:v>11</x:v>
      </x:c>
      <x:c r="D338" s="21" t="n">
        <x:f>IF(ISNUMBER(E338),IF(E338&gt;0,1,0),"")</x:f>
        <x:v>0</x:v>
      </x:c>
      <x:c r="E338" s="21" t="n">
        <x:f>IF(COUNTIF(Ferien!$H$7:$H$26,"Erfasst")=COUNTA(Ferien!$A$7:$A$26),COUNTIFS(Ferien!$A$7:$A$26,"&lt;&gt;",Ferien!$B$7:$B$26,"&lt;="&amp;A338,Ferien!$C$7:$C$26,"&gt;="&amp;A338),"")</x:f>
        <x:v>0</x:v>
      </x:c>
      <x:c r="F338" s="16"/>
      <x:c r="G338" s="16" t="n">
        <x:v>2025</x:v>
      </x:c>
      <x:c r="H338" s="21" t="str">
        <x:f>IF(COUNTIF(Ferien!$H$7:$H$26,"Erfasst")=COUNTA(Ferien!$A$7:$A$26),"Geprüfte Termine","Ferien prüfen")</x:f>
        <x:v>Geprüfte Termine</x:v>
      </x:c>
    </x:row>
    <x:row r="339" ht="28" customHeight="1">
      <x:c r="A339" s="26" t="n">
        <x:f>DATE(2025,1,1)+332</x:f>
        <x:v>45990</x:v>
      </x:c>
      <x:c r="B339" s="21" t="n">
        <x:f>WEEKDAY(A339,2)</x:f>
        <x:v>6</x:v>
      </x:c>
      <x:c r="C339" s="21" t="n">
        <x:f>MONTH(A339)</x:f>
        <x:v>11</x:v>
      </x:c>
      <x:c r="D339" s="21" t="n">
        <x:f>IF(ISNUMBER(E339),IF(E339&gt;0,1,0),"")</x:f>
        <x:v>0</x:v>
      </x:c>
      <x:c r="E339" s="21" t="n">
        <x:f>IF(COUNTIF(Ferien!$H$7:$H$26,"Erfasst")=COUNTA(Ferien!$A$7:$A$26),COUNTIFS(Ferien!$A$7:$A$26,"&lt;&gt;",Ferien!$B$7:$B$26,"&lt;="&amp;A339,Ferien!$C$7:$C$26,"&gt;="&amp;A339),"")</x:f>
        <x:v>0</x:v>
      </x:c>
      <x:c r="F339" s="16"/>
      <x:c r="G339" s="16" t="n">
        <x:v>2025</x:v>
      </x:c>
      <x:c r="H339" s="21" t="str">
        <x:f>IF(COUNTIF(Ferien!$H$7:$H$26,"Erfasst")=COUNTA(Ferien!$A$7:$A$26),"Geprüfte Termine","Ferien prüfen")</x:f>
        <x:v>Geprüfte Termine</x:v>
      </x:c>
    </x:row>
    <x:row r="340" ht="28" customHeight="1">
      <x:c r="A340" s="26" t="n">
        <x:f>DATE(2025,1,1)+333</x:f>
        <x:v>45991</x:v>
      </x:c>
      <x:c r="B340" s="21" t="n">
        <x:f>WEEKDAY(A340,2)</x:f>
        <x:v>7</x:v>
      </x:c>
      <x:c r="C340" s="21" t="n">
        <x:f>MONTH(A340)</x:f>
        <x:v>11</x:v>
      </x:c>
      <x:c r="D340" s="21" t="n">
        <x:f>IF(ISNUMBER(E340),IF(E340&gt;0,1,0),"")</x:f>
        <x:v>0</x:v>
      </x:c>
      <x:c r="E340" s="21" t="n">
        <x:f>IF(COUNTIF(Ferien!$H$7:$H$26,"Erfasst")=COUNTA(Ferien!$A$7:$A$26),COUNTIFS(Ferien!$A$7:$A$26,"&lt;&gt;",Ferien!$B$7:$B$26,"&lt;="&amp;A340,Ferien!$C$7:$C$26,"&gt;="&amp;A340),"")</x:f>
        <x:v>0</x:v>
      </x:c>
      <x:c r="F340" s="16"/>
      <x:c r="G340" s="16" t="n">
        <x:v>2025</x:v>
      </x:c>
      <x:c r="H340" s="21" t="str">
        <x:f>IF(COUNTIF(Ferien!$H$7:$H$26,"Erfasst")=COUNTA(Ferien!$A$7:$A$26),"Geprüfte Termine","Ferien prüfen")</x:f>
        <x:v>Geprüfte Termine</x:v>
      </x:c>
    </x:row>
    <x:row r="341" ht="28" customHeight="1">
      <x:c r="A341" s="26" t="n">
        <x:f>DATE(2025,1,1)+334</x:f>
        <x:v>45992</x:v>
      </x:c>
      <x:c r="B341" s="21" t="n">
        <x:f>WEEKDAY(A341,2)</x:f>
        <x:v>1</x:v>
      </x:c>
      <x:c r="C341" s="21" t="n">
        <x:f>MONTH(A341)</x:f>
        <x:v>12</x:v>
      </x:c>
      <x:c r="D341" s="21" t="n">
        <x:f>IF(ISNUMBER(E341),IF(E341&gt;0,1,0),"")</x:f>
        <x:v>0</x:v>
      </x:c>
      <x:c r="E341" s="21" t="n">
        <x:f>IF(COUNTIF(Ferien!$H$7:$H$26,"Erfasst")=COUNTA(Ferien!$A$7:$A$26),COUNTIFS(Ferien!$A$7:$A$26,"&lt;&gt;",Ferien!$B$7:$B$26,"&lt;="&amp;A341,Ferien!$C$7:$C$26,"&gt;="&amp;A341),"")</x:f>
        <x:v>0</x:v>
      </x:c>
      <x:c r="F341" s="16"/>
      <x:c r="G341" s="16" t="n">
        <x:v>2025</x:v>
      </x:c>
      <x:c r="H341" s="21" t="str">
        <x:f>IF(COUNTIF(Ferien!$H$7:$H$26,"Erfasst")=COUNTA(Ferien!$A$7:$A$26),"Geprüfte Termine","Ferien prüfen")</x:f>
        <x:v>Geprüfte Termine</x:v>
      </x:c>
    </x:row>
    <x:row r="342" ht="28" customHeight="1">
      <x:c r="A342" s="26" t="n">
        <x:f>DATE(2025,1,1)+335</x:f>
        <x:v>45993</x:v>
      </x:c>
      <x:c r="B342" s="21" t="n">
        <x:f>WEEKDAY(A342,2)</x:f>
        <x:v>2</x:v>
      </x:c>
      <x:c r="C342" s="21" t="n">
        <x:f>MONTH(A342)</x:f>
        <x:v>12</x:v>
      </x:c>
      <x:c r="D342" s="21" t="n">
        <x:f>IF(ISNUMBER(E342),IF(E342&gt;0,1,0),"")</x:f>
        <x:v>0</x:v>
      </x:c>
      <x:c r="E342" s="21" t="n">
        <x:f>IF(COUNTIF(Ferien!$H$7:$H$26,"Erfasst")=COUNTA(Ferien!$A$7:$A$26),COUNTIFS(Ferien!$A$7:$A$26,"&lt;&gt;",Ferien!$B$7:$B$26,"&lt;="&amp;A342,Ferien!$C$7:$C$26,"&gt;="&amp;A342),"")</x:f>
        <x:v>0</x:v>
      </x:c>
      <x:c r="F342" s="16"/>
      <x:c r="G342" s="16" t="n">
        <x:v>2025</x:v>
      </x:c>
      <x:c r="H342" s="21" t="str">
        <x:f>IF(COUNTIF(Ferien!$H$7:$H$26,"Erfasst")=COUNTA(Ferien!$A$7:$A$26),"Geprüfte Termine","Ferien prüfen")</x:f>
        <x:v>Geprüfte Termine</x:v>
      </x:c>
    </x:row>
    <x:row r="343" ht="28" customHeight="1">
      <x:c r="A343" s="26" t="n">
        <x:f>DATE(2025,1,1)+336</x:f>
        <x:v>45994</x:v>
      </x:c>
      <x:c r="B343" s="21" t="n">
        <x:f>WEEKDAY(A343,2)</x:f>
        <x:v>3</x:v>
      </x:c>
      <x:c r="C343" s="21" t="n">
        <x:f>MONTH(A343)</x:f>
        <x:v>12</x:v>
      </x:c>
      <x:c r="D343" s="21" t="n">
        <x:f>IF(ISNUMBER(E343),IF(E343&gt;0,1,0),"")</x:f>
        <x:v>0</x:v>
      </x:c>
      <x:c r="E343" s="21" t="n">
        <x:f>IF(COUNTIF(Ferien!$H$7:$H$26,"Erfasst")=COUNTA(Ferien!$A$7:$A$26),COUNTIFS(Ferien!$A$7:$A$26,"&lt;&gt;",Ferien!$B$7:$B$26,"&lt;="&amp;A343,Ferien!$C$7:$C$26,"&gt;="&amp;A343),"")</x:f>
        <x:v>0</x:v>
      </x:c>
      <x:c r="F343" s="16"/>
      <x:c r="G343" s="16" t="n">
        <x:v>2025</x:v>
      </x:c>
      <x:c r="H343" s="21" t="str">
        <x:f>IF(COUNTIF(Ferien!$H$7:$H$26,"Erfasst")=COUNTA(Ferien!$A$7:$A$26),"Geprüfte Termine","Ferien prüfen")</x:f>
        <x:v>Geprüfte Termine</x:v>
      </x:c>
    </x:row>
    <x:row r="344" ht="28" customHeight="1">
      <x:c r="A344" s="26" t="n">
        <x:f>DATE(2025,1,1)+337</x:f>
        <x:v>45995</x:v>
      </x:c>
      <x:c r="B344" s="21" t="n">
        <x:f>WEEKDAY(A344,2)</x:f>
        <x:v>4</x:v>
      </x:c>
      <x:c r="C344" s="21" t="n">
        <x:f>MONTH(A344)</x:f>
        <x:v>12</x:v>
      </x:c>
      <x:c r="D344" s="21" t="n">
        <x:f>IF(ISNUMBER(E344),IF(E344&gt;0,1,0),"")</x:f>
        <x:v>0</x:v>
      </x:c>
      <x:c r="E344" s="21" t="n">
        <x:f>IF(COUNTIF(Ferien!$H$7:$H$26,"Erfasst")=COUNTA(Ferien!$A$7:$A$26),COUNTIFS(Ferien!$A$7:$A$26,"&lt;&gt;",Ferien!$B$7:$B$26,"&lt;="&amp;A344,Ferien!$C$7:$C$26,"&gt;="&amp;A344),"")</x:f>
        <x:v>0</x:v>
      </x:c>
      <x:c r="F344" s="16"/>
      <x:c r="G344" s="16" t="n">
        <x:v>2025</x:v>
      </x:c>
      <x:c r="H344" s="21" t="str">
        <x:f>IF(COUNTIF(Ferien!$H$7:$H$26,"Erfasst")=COUNTA(Ferien!$A$7:$A$26),"Geprüfte Termine","Ferien prüfen")</x:f>
        <x:v>Geprüfte Termine</x:v>
      </x:c>
    </x:row>
    <x:row r="345" ht="28" customHeight="1">
      <x:c r="A345" s="26" t="n">
        <x:f>DATE(2025,1,1)+338</x:f>
        <x:v>45996</x:v>
      </x:c>
      <x:c r="B345" s="21" t="n">
        <x:f>WEEKDAY(A345,2)</x:f>
        <x:v>5</x:v>
      </x:c>
      <x:c r="C345" s="21" t="n">
        <x:f>MONTH(A345)</x:f>
        <x:v>12</x:v>
      </x:c>
      <x:c r="D345" s="21" t="n">
        <x:f>IF(ISNUMBER(E345),IF(E345&gt;0,1,0),"")</x:f>
        <x:v>0</x:v>
      </x:c>
      <x:c r="E345" s="21" t="n">
        <x:f>IF(COUNTIF(Ferien!$H$7:$H$26,"Erfasst")=COUNTA(Ferien!$A$7:$A$26),COUNTIFS(Ferien!$A$7:$A$26,"&lt;&gt;",Ferien!$B$7:$B$26,"&lt;="&amp;A345,Ferien!$C$7:$C$26,"&gt;="&amp;A345),"")</x:f>
        <x:v>0</x:v>
      </x:c>
      <x:c r="F345" s="16"/>
      <x:c r="G345" s="16" t="n">
        <x:v>2025</x:v>
      </x:c>
      <x:c r="H345" s="21" t="str">
        <x:f>IF(COUNTIF(Ferien!$H$7:$H$26,"Erfasst")=COUNTA(Ferien!$A$7:$A$26),"Geprüfte Termine","Ferien prüfen")</x:f>
        <x:v>Geprüfte Termine</x:v>
      </x:c>
    </x:row>
    <x:row r="346" ht="28" customHeight="1">
      <x:c r="A346" s="26" t="n">
        <x:f>DATE(2025,1,1)+339</x:f>
        <x:v>45997</x:v>
      </x:c>
      <x:c r="B346" s="21" t="n">
        <x:f>WEEKDAY(A346,2)</x:f>
        <x:v>6</x:v>
      </x:c>
      <x:c r="C346" s="21" t="n">
        <x:f>MONTH(A346)</x:f>
        <x:v>12</x:v>
      </x:c>
      <x:c r="D346" s="21" t="n">
        <x:f>IF(ISNUMBER(E346),IF(E346&gt;0,1,0),"")</x:f>
        <x:v>0</x:v>
      </x:c>
      <x:c r="E346" s="21" t="n">
        <x:f>IF(COUNTIF(Ferien!$H$7:$H$26,"Erfasst")=COUNTA(Ferien!$A$7:$A$26),COUNTIFS(Ferien!$A$7:$A$26,"&lt;&gt;",Ferien!$B$7:$B$26,"&lt;="&amp;A346,Ferien!$C$7:$C$26,"&gt;="&amp;A346),"")</x:f>
        <x:v>0</x:v>
      </x:c>
      <x:c r="F346" s="16"/>
      <x:c r="G346" s="16" t="n">
        <x:v>2025</x:v>
      </x:c>
      <x:c r="H346" s="21" t="str">
        <x:f>IF(COUNTIF(Ferien!$H$7:$H$26,"Erfasst")=COUNTA(Ferien!$A$7:$A$26),"Geprüfte Termine","Ferien prüfen")</x:f>
        <x:v>Geprüfte Termine</x:v>
      </x:c>
    </x:row>
    <x:row r="347" ht="28" customHeight="1">
      <x:c r="A347" s="26" t="n">
        <x:f>DATE(2025,1,1)+340</x:f>
        <x:v>45998</x:v>
      </x:c>
      <x:c r="B347" s="21" t="n">
        <x:f>WEEKDAY(A347,2)</x:f>
        <x:v>7</x:v>
      </x:c>
      <x:c r="C347" s="21" t="n">
        <x:f>MONTH(A347)</x:f>
        <x:v>12</x:v>
      </x:c>
      <x:c r="D347" s="21" t="n">
        <x:f>IF(ISNUMBER(E347),IF(E347&gt;0,1,0),"")</x:f>
        <x:v>0</x:v>
      </x:c>
      <x:c r="E347" s="21" t="n">
        <x:f>IF(COUNTIF(Ferien!$H$7:$H$26,"Erfasst")=COUNTA(Ferien!$A$7:$A$26),COUNTIFS(Ferien!$A$7:$A$26,"&lt;&gt;",Ferien!$B$7:$B$26,"&lt;="&amp;A347,Ferien!$C$7:$C$26,"&gt;="&amp;A347),"")</x:f>
        <x:v>0</x:v>
      </x:c>
      <x:c r="F347" s="16"/>
      <x:c r="G347" s="16" t="n">
        <x:v>2025</x:v>
      </x:c>
      <x:c r="H347" s="21" t="str">
        <x:f>IF(COUNTIF(Ferien!$H$7:$H$26,"Erfasst")=COUNTA(Ferien!$A$7:$A$26),"Geprüfte Termine","Ferien prüfen")</x:f>
        <x:v>Geprüfte Termine</x:v>
      </x:c>
    </x:row>
    <x:row r="348" ht="28" customHeight="1">
      <x:c r="A348" s="26" t="n">
        <x:f>DATE(2025,1,1)+341</x:f>
        <x:v>45999</x:v>
      </x:c>
      <x:c r="B348" s="21" t="n">
        <x:f>WEEKDAY(A348,2)</x:f>
        <x:v>1</x:v>
      </x:c>
      <x:c r="C348" s="21" t="n">
        <x:f>MONTH(A348)</x:f>
        <x:v>12</x:v>
      </x:c>
      <x:c r="D348" s="21" t="n">
        <x:f>IF(ISNUMBER(E348),IF(E348&gt;0,1,0),"")</x:f>
        <x:v>0</x:v>
      </x:c>
      <x:c r="E348" s="21" t="n">
        <x:f>IF(COUNTIF(Ferien!$H$7:$H$26,"Erfasst")=COUNTA(Ferien!$A$7:$A$26),COUNTIFS(Ferien!$A$7:$A$26,"&lt;&gt;",Ferien!$B$7:$B$26,"&lt;="&amp;A348,Ferien!$C$7:$C$26,"&gt;="&amp;A348),"")</x:f>
        <x:v>0</x:v>
      </x:c>
      <x:c r="F348" s="16"/>
      <x:c r="G348" s="16" t="n">
        <x:v>2025</x:v>
      </x:c>
      <x:c r="H348" s="21" t="str">
        <x:f>IF(COUNTIF(Ferien!$H$7:$H$26,"Erfasst")=COUNTA(Ferien!$A$7:$A$26),"Geprüfte Termine","Ferien prüfen")</x:f>
        <x:v>Geprüfte Termine</x:v>
      </x:c>
    </x:row>
    <x:row r="349" ht="28" customHeight="1">
      <x:c r="A349" s="26" t="n">
        <x:f>DATE(2025,1,1)+342</x:f>
        <x:v>46000</x:v>
      </x:c>
      <x:c r="B349" s="21" t="n">
        <x:f>WEEKDAY(A349,2)</x:f>
        <x:v>2</x:v>
      </x:c>
      <x:c r="C349" s="21" t="n">
        <x:f>MONTH(A349)</x:f>
        <x:v>12</x:v>
      </x:c>
      <x:c r="D349" s="21" t="n">
        <x:f>IF(ISNUMBER(E349),IF(E349&gt;0,1,0),"")</x:f>
        <x:v>0</x:v>
      </x:c>
      <x:c r="E349" s="21" t="n">
        <x:f>IF(COUNTIF(Ferien!$H$7:$H$26,"Erfasst")=COUNTA(Ferien!$A$7:$A$26),COUNTIFS(Ferien!$A$7:$A$26,"&lt;&gt;",Ferien!$B$7:$B$26,"&lt;="&amp;A349,Ferien!$C$7:$C$26,"&gt;="&amp;A349),"")</x:f>
        <x:v>0</x:v>
      </x:c>
      <x:c r="F349" s="16"/>
      <x:c r="G349" s="16" t="n">
        <x:v>2025</x:v>
      </x:c>
      <x:c r="H349" s="21" t="str">
        <x:f>IF(COUNTIF(Ferien!$H$7:$H$26,"Erfasst")=COUNTA(Ferien!$A$7:$A$26),"Geprüfte Termine","Ferien prüfen")</x:f>
        <x:v>Geprüfte Termine</x:v>
      </x:c>
    </x:row>
    <x:row r="350" ht="28" customHeight="1">
      <x:c r="A350" s="26" t="n">
        <x:f>DATE(2025,1,1)+343</x:f>
        <x:v>46001</x:v>
      </x:c>
      <x:c r="B350" s="21" t="n">
        <x:f>WEEKDAY(A350,2)</x:f>
        <x:v>3</x:v>
      </x:c>
      <x:c r="C350" s="21" t="n">
        <x:f>MONTH(A350)</x:f>
        <x:v>12</x:v>
      </x:c>
      <x:c r="D350" s="21" t="n">
        <x:f>IF(ISNUMBER(E350),IF(E350&gt;0,1,0),"")</x:f>
        <x:v>0</x:v>
      </x:c>
      <x:c r="E350" s="21" t="n">
        <x:f>IF(COUNTIF(Ferien!$H$7:$H$26,"Erfasst")=COUNTA(Ferien!$A$7:$A$26),COUNTIFS(Ferien!$A$7:$A$26,"&lt;&gt;",Ferien!$B$7:$B$26,"&lt;="&amp;A350,Ferien!$C$7:$C$26,"&gt;="&amp;A350),"")</x:f>
        <x:v>0</x:v>
      </x:c>
      <x:c r="F350" s="16"/>
      <x:c r="G350" s="16" t="n">
        <x:v>2025</x:v>
      </x:c>
      <x:c r="H350" s="21" t="str">
        <x:f>IF(COUNTIF(Ferien!$H$7:$H$26,"Erfasst")=COUNTA(Ferien!$A$7:$A$26),"Geprüfte Termine","Ferien prüfen")</x:f>
        <x:v>Geprüfte Termine</x:v>
      </x:c>
    </x:row>
    <x:row r="351" ht="28" customHeight="1">
      <x:c r="A351" s="26" t="n">
        <x:f>DATE(2025,1,1)+344</x:f>
        <x:v>46002</x:v>
      </x:c>
      <x:c r="B351" s="21" t="n">
        <x:f>WEEKDAY(A351,2)</x:f>
        <x:v>4</x:v>
      </x:c>
      <x:c r="C351" s="21" t="n">
        <x:f>MONTH(A351)</x:f>
        <x:v>12</x:v>
      </x:c>
      <x:c r="D351" s="21" t="n">
        <x:f>IF(ISNUMBER(E351),IF(E351&gt;0,1,0),"")</x:f>
        <x:v>0</x:v>
      </x:c>
      <x:c r="E351" s="21" t="n">
        <x:f>IF(COUNTIF(Ferien!$H$7:$H$26,"Erfasst")=COUNTA(Ferien!$A$7:$A$26),COUNTIFS(Ferien!$A$7:$A$26,"&lt;&gt;",Ferien!$B$7:$B$26,"&lt;="&amp;A351,Ferien!$C$7:$C$26,"&gt;="&amp;A351),"")</x:f>
        <x:v>0</x:v>
      </x:c>
      <x:c r="F351" s="16"/>
      <x:c r="G351" s="16" t="n">
        <x:v>2025</x:v>
      </x:c>
      <x:c r="H351" s="21" t="str">
        <x:f>IF(COUNTIF(Ferien!$H$7:$H$26,"Erfasst")=COUNTA(Ferien!$A$7:$A$26),"Geprüfte Termine","Ferien prüfen")</x:f>
        <x:v>Geprüfte Termine</x:v>
      </x:c>
    </x:row>
    <x:row r="352" ht="28" customHeight="1">
      <x:c r="A352" s="26" t="n">
        <x:f>DATE(2025,1,1)+345</x:f>
        <x:v>46003</x:v>
      </x:c>
      <x:c r="B352" s="21" t="n">
        <x:f>WEEKDAY(A352,2)</x:f>
        <x:v>5</x:v>
      </x:c>
      <x:c r="C352" s="21" t="n">
        <x:f>MONTH(A352)</x:f>
        <x:v>12</x:v>
      </x:c>
      <x:c r="D352" s="21" t="n">
        <x:f>IF(ISNUMBER(E352),IF(E352&gt;0,1,0),"")</x:f>
        <x:v>0</x:v>
      </x:c>
      <x:c r="E352" s="21" t="n">
        <x:f>IF(COUNTIF(Ferien!$H$7:$H$26,"Erfasst")=COUNTA(Ferien!$A$7:$A$26),COUNTIFS(Ferien!$A$7:$A$26,"&lt;&gt;",Ferien!$B$7:$B$26,"&lt;="&amp;A352,Ferien!$C$7:$C$26,"&gt;="&amp;A352),"")</x:f>
        <x:v>0</x:v>
      </x:c>
      <x:c r="F352" s="16"/>
      <x:c r="G352" s="16" t="n">
        <x:v>2025</x:v>
      </x:c>
      <x:c r="H352" s="21" t="str">
        <x:f>IF(COUNTIF(Ferien!$H$7:$H$26,"Erfasst")=COUNTA(Ferien!$A$7:$A$26),"Geprüfte Termine","Ferien prüfen")</x:f>
        <x:v>Geprüfte Termine</x:v>
      </x:c>
    </x:row>
    <x:row r="353" ht="28" customHeight="1">
      <x:c r="A353" s="26" t="n">
        <x:f>DATE(2025,1,1)+346</x:f>
        <x:v>46004</x:v>
      </x:c>
      <x:c r="B353" s="21" t="n">
        <x:f>WEEKDAY(A353,2)</x:f>
        <x:v>6</x:v>
      </x:c>
      <x:c r="C353" s="21" t="n">
        <x:f>MONTH(A353)</x:f>
        <x:v>12</x:v>
      </x:c>
      <x:c r="D353" s="21" t="n">
        <x:f>IF(ISNUMBER(E353),IF(E353&gt;0,1,0),"")</x:f>
        <x:v>0</x:v>
      </x:c>
      <x:c r="E353" s="21" t="n">
        <x:f>IF(COUNTIF(Ferien!$H$7:$H$26,"Erfasst")=COUNTA(Ferien!$A$7:$A$26),COUNTIFS(Ferien!$A$7:$A$26,"&lt;&gt;",Ferien!$B$7:$B$26,"&lt;="&amp;A353,Ferien!$C$7:$C$26,"&gt;="&amp;A353),"")</x:f>
        <x:v>0</x:v>
      </x:c>
      <x:c r="F353" s="16"/>
      <x:c r="G353" s="16" t="n">
        <x:v>2025</x:v>
      </x:c>
      <x:c r="H353" s="21" t="str">
        <x:f>IF(COUNTIF(Ferien!$H$7:$H$26,"Erfasst")=COUNTA(Ferien!$A$7:$A$26),"Geprüfte Termine","Ferien prüfen")</x:f>
        <x:v>Geprüfte Termine</x:v>
      </x:c>
    </x:row>
    <x:row r="354" ht="28" customHeight="1">
      <x:c r="A354" s="26" t="n">
        <x:f>DATE(2025,1,1)+347</x:f>
        <x:v>46005</x:v>
      </x:c>
      <x:c r="B354" s="21" t="n">
        <x:f>WEEKDAY(A354,2)</x:f>
        <x:v>7</x:v>
      </x:c>
      <x:c r="C354" s="21" t="n">
        <x:f>MONTH(A354)</x:f>
        <x:v>12</x:v>
      </x:c>
      <x:c r="D354" s="21" t="n">
        <x:f>IF(ISNUMBER(E354),IF(E354&gt;0,1,0),"")</x:f>
        <x:v>0</x:v>
      </x:c>
      <x:c r="E354" s="21" t="n">
        <x:f>IF(COUNTIF(Ferien!$H$7:$H$26,"Erfasst")=COUNTA(Ferien!$A$7:$A$26),COUNTIFS(Ferien!$A$7:$A$26,"&lt;&gt;",Ferien!$B$7:$B$26,"&lt;="&amp;A354,Ferien!$C$7:$C$26,"&gt;="&amp;A354),"")</x:f>
        <x:v>0</x:v>
      </x:c>
      <x:c r="F354" s="16"/>
      <x:c r="G354" s="16" t="n">
        <x:v>2025</x:v>
      </x:c>
      <x:c r="H354" s="21" t="str">
        <x:f>IF(COUNTIF(Ferien!$H$7:$H$26,"Erfasst")=COUNTA(Ferien!$A$7:$A$26),"Geprüfte Termine","Ferien prüfen")</x:f>
        <x:v>Geprüfte Termine</x:v>
      </x:c>
    </x:row>
    <x:row r="355" ht="28" customHeight="1">
      <x:c r="A355" s="26" t="n">
        <x:f>DATE(2025,1,1)+348</x:f>
        <x:v>46006</x:v>
      </x:c>
      <x:c r="B355" s="21" t="n">
        <x:f>WEEKDAY(A355,2)</x:f>
        <x:v>1</x:v>
      </x:c>
      <x:c r="C355" s="21" t="n">
        <x:f>MONTH(A355)</x:f>
        <x:v>12</x:v>
      </x:c>
      <x:c r="D355" s="21" t="n">
        <x:f>IF(ISNUMBER(E355),IF(E355&gt;0,1,0),"")</x:f>
        <x:v>0</x:v>
      </x:c>
      <x:c r="E355" s="21" t="n">
        <x:f>IF(COUNTIF(Ferien!$H$7:$H$26,"Erfasst")=COUNTA(Ferien!$A$7:$A$26),COUNTIFS(Ferien!$A$7:$A$26,"&lt;&gt;",Ferien!$B$7:$B$26,"&lt;="&amp;A355,Ferien!$C$7:$C$26,"&gt;="&amp;A355),"")</x:f>
        <x:v>0</x:v>
      </x:c>
      <x:c r="F355" s="16"/>
      <x:c r="G355" s="16" t="n">
        <x:v>2025</x:v>
      </x:c>
      <x:c r="H355" s="21" t="str">
        <x:f>IF(COUNTIF(Ferien!$H$7:$H$26,"Erfasst")=COUNTA(Ferien!$A$7:$A$26),"Geprüfte Termine","Ferien prüfen")</x:f>
        <x:v>Geprüfte Termine</x:v>
      </x:c>
    </x:row>
    <x:row r="356" ht="28" customHeight="1">
      <x:c r="A356" s="26" t="n">
        <x:f>DATE(2025,1,1)+349</x:f>
        <x:v>46007</x:v>
      </x:c>
      <x:c r="B356" s="21" t="n">
        <x:f>WEEKDAY(A356,2)</x:f>
        <x:v>2</x:v>
      </x:c>
      <x:c r="C356" s="21" t="n">
        <x:f>MONTH(A356)</x:f>
        <x:v>12</x:v>
      </x:c>
      <x:c r="D356" s="21" t="n">
        <x:f>IF(ISNUMBER(E356),IF(E356&gt;0,1,0),"")</x:f>
        <x:v>0</x:v>
      </x:c>
      <x:c r="E356" s="21" t="n">
        <x:f>IF(COUNTIF(Ferien!$H$7:$H$26,"Erfasst")=COUNTA(Ferien!$A$7:$A$26),COUNTIFS(Ferien!$A$7:$A$26,"&lt;&gt;",Ferien!$B$7:$B$26,"&lt;="&amp;A356,Ferien!$C$7:$C$26,"&gt;="&amp;A356),"")</x:f>
        <x:v>0</x:v>
      </x:c>
      <x:c r="F356" s="16"/>
      <x:c r="G356" s="16" t="n">
        <x:v>2025</x:v>
      </x:c>
      <x:c r="H356" s="21" t="str">
        <x:f>IF(COUNTIF(Ferien!$H$7:$H$26,"Erfasst")=COUNTA(Ferien!$A$7:$A$26),"Geprüfte Termine","Ferien prüfen")</x:f>
        <x:v>Geprüfte Termine</x:v>
      </x:c>
    </x:row>
    <x:row r="357" ht="28" customHeight="1">
      <x:c r="A357" s="26" t="n">
        <x:f>DATE(2025,1,1)+350</x:f>
        <x:v>46008</x:v>
      </x:c>
      <x:c r="B357" s="21" t="n">
        <x:f>WEEKDAY(A357,2)</x:f>
        <x:v>3</x:v>
      </x:c>
      <x:c r="C357" s="21" t="n">
        <x:f>MONTH(A357)</x:f>
        <x:v>12</x:v>
      </x:c>
      <x:c r="D357" s="21" t="n">
        <x:f>IF(ISNUMBER(E357),IF(E357&gt;0,1,0),"")</x:f>
        <x:v>0</x:v>
      </x:c>
      <x:c r="E357" s="21" t="n">
        <x:f>IF(COUNTIF(Ferien!$H$7:$H$26,"Erfasst")=COUNTA(Ferien!$A$7:$A$26),COUNTIFS(Ferien!$A$7:$A$26,"&lt;&gt;",Ferien!$B$7:$B$26,"&lt;="&amp;A357,Ferien!$C$7:$C$26,"&gt;="&amp;A357),"")</x:f>
        <x:v>0</x:v>
      </x:c>
      <x:c r="F357" s="16"/>
      <x:c r="G357" s="16" t="n">
        <x:v>2025</x:v>
      </x:c>
      <x:c r="H357" s="21" t="str">
        <x:f>IF(COUNTIF(Ferien!$H$7:$H$26,"Erfasst")=COUNTA(Ferien!$A$7:$A$26),"Geprüfte Termine","Ferien prüfen")</x:f>
        <x:v>Geprüfte Termine</x:v>
      </x:c>
    </x:row>
    <x:row r="358" ht="28" customHeight="1">
      <x:c r="A358" s="26" t="n">
        <x:f>DATE(2025,1,1)+351</x:f>
        <x:v>46009</x:v>
      </x:c>
      <x:c r="B358" s="21" t="n">
        <x:f>WEEKDAY(A358,2)</x:f>
        <x:v>4</x:v>
      </x:c>
      <x:c r="C358" s="21" t="n">
        <x:f>MONTH(A358)</x:f>
        <x:v>12</x:v>
      </x:c>
      <x:c r="D358" s="21" t="n">
        <x:f>IF(ISNUMBER(E358),IF(E358&gt;0,1,0),"")</x:f>
        <x:v>0</x:v>
      </x:c>
      <x:c r="E358" s="21" t="n">
        <x:f>IF(COUNTIF(Ferien!$H$7:$H$26,"Erfasst")=COUNTA(Ferien!$A$7:$A$26),COUNTIFS(Ferien!$A$7:$A$26,"&lt;&gt;",Ferien!$B$7:$B$26,"&lt;="&amp;A358,Ferien!$C$7:$C$26,"&gt;="&amp;A358),"")</x:f>
        <x:v>0</x:v>
      </x:c>
      <x:c r="F358" s="16"/>
      <x:c r="G358" s="16" t="n">
        <x:v>2025</x:v>
      </x:c>
      <x:c r="H358" s="21" t="str">
        <x:f>IF(COUNTIF(Ferien!$H$7:$H$26,"Erfasst")=COUNTA(Ferien!$A$7:$A$26),"Geprüfte Termine","Ferien prüfen")</x:f>
        <x:v>Geprüfte Termine</x:v>
      </x:c>
    </x:row>
    <x:row r="359" ht="28" customHeight="1">
      <x:c r="A359" s="26" t="n">
        <x:f>DATE(2025,1,1)+352</x:f>
        <x:v>46010</x:v>
      </x:c>
      <x:c r="B359" s="21" t="n">
        <x:f>WEEKDAY(A359,2)</x:f>
        <x:v>5</x:v>
      </x:c>
      <x:c r="C359" s="21" t="n">
        <x:f>MONTH(A359)</x:f>
        <x:v>12</x:v>
      </x:c>
      <x:c r="D359" s="21" t="n">
        <x:f>IF(ISNUMBER(E359),IF(E359&gt;0,1,0),"")</x:f>
        <x:v>0</x:v>
      </x:c>
      <x:c r="E359" s="21" t="n">
        <x:f>IF(COUNTIF(Ferien!$H$7:$H$26,"Erfasst")=COUNTA(Ferien!$A$7:$A$26),COUNTIFS(Ferien!$A$7:$A$26,"&lt;&gt;",Ferien!$B$7:$B$26,"&lt;="&amp;A359,Ferien!$C$7:$C$26,"&gt;="&amp;A359),"")</x:f>
        <x:v>0</x:v>
      </x:c>
      <x:c r="F359" s="16"/>
      <x:c r="G359" s="16" t="n">
        <x:v>2025</x:v>
      </x:c>
      <x:c r="H359" s="21" t="str">
        <x:f>IF(COUNTIF(Ferien!$H$7:$H$26,"Erfasst")=COUNTA(Ferien!$A$7:$A$26),"Geprüfte Termine","Ferien prüfen")</x:f>
        <x:v>Geprüfte Termine</x:v>
      </x:c>
    </x:row>
    <x:row r="360" ht="28" customHeight="1">
      <x:c r="A360" s="26" t="n">
        <x:f>DATE(2025,1,1)+353</x:f>
        <x:v>46011</x:v>
      </x:c>
      <x:c r="B360" s="21" t="n">
        <x:f>WEEKDAY(A360,2)</x:f>
        <x:v>6</x:v>
      </x:c>
      <x:c r="C360" s="21" t="n">
        <x:f>MONTH(A360)</x:f>
        <x:v>12</x:v>
      </x:c>
      <x:c r="D360" s="21" t="n">
        <x:f>IF(ISNUMBER(E360),IF(E360&gt;0,1,0),"")</x:f>
        <x:v>0</x:v>
      </x:c>
      <x:c r="E360" s="21" t="n">
        <x:f>IF(COUNTIF(Ferien!$H$7:$H$26,"Erfasst")=COUNTA(Ferien!$A$7:$A$26),COUNTIFS(Ferien!$A$7:$A$26,"&lt;&gt;",Ferien!$B$7:$B$26,"&lt;="&amp;A360,Ferien!$C$7:$C$26,"&gt;="&amp;A360),"")</x:f>
        <x:v>0</x:v>
      </x:c>
      <x:c r="F360" s="16"/>
      <x:c r="G360" s="16" t="n">
        <x:v>2025</x:v>
      </x:c>
      <x:c r="H360" s="21" t="str">
        <x:f>IF(COUNTIF(Ferien!$H$7:$H$26,"Erfasst")=COUNTA(Ferien!$A$7:$A$26),"Geprüfte Termine","Ferien prüfen")</x:f>
        <x:v>Geprüfte Termine</x:v>
      </x:c>
    </x:row>
    <x:row r="361" ht="28" customHeight="1">
      <x:c r="A361" s="26" t="n">
        <x:f>DATE(2025,1,1)+354</x:f>
        <x:v>46012</x:v>
      </x:c>
      <x:c r="B361" s="21" t="n">
        <x:f>WEEKDAY(A361,2)</x:f>
        <x:v>7</x:v>
      </x:c>
      <x:c r="C361" s="21" t="n">
        <x:f>MONTH(A361)</x:f>
        <x:v>12</x:v>
      </x:c>
      <x:c r="D361" s="21" t="n">
        <x:f>IF(ISNUMBER(E361),IF(E361&gt;0,1,0),"")</x:f>
        <x:v>0</x:v>
      </x:c>
      <x:c r="E361" s="21" t="n">
        <x:f>IF(COUNTIF(Ferien!$H$7:$H$26,"Erfasst")=COUNTA(Ferien!$A$7:$A$26),COUNTIFS(Ferien!$A$7:$A$26,"&lt;&gt;",Ferien!$B$7:$B$26,"&lt;="&amp;A361,Ferien!$C$7:$C$26,"&gt;="&amp;A361),"")</x:f>
        <x:v>0</x:v>
      </x:c>
      <x:c r="F361" s="16"/>
      <x:c r="G361" s="16" t="n">
        <x:v>2025</x:v>
      </x:c>
      <x:c r="H361" s="21" t="str">
        <x:f>IF(COUNTIF(Ferien!$H$7:$H$26,"Erfasst")=COUNTA(Ferien!$A$7:$A$26),"Geprüfte Termine","Ferien prüfen")</x:f>
        <x:v>Geprüfte Termine</x:v>
      </x:c>
    </x:row>
    <x:row r="362" ht="28" customHeight="1">
      <x:c r="A362" s="26" t="n">
        <x:f>DATE(2025,1,1)+355</x:f>
        <x:v>46013</x:v>
      </x:c>
      <x:c r="B362" s="21" t="n">
        <x:f>WEEKDAY(A362,2)</x:f>
        <x:v>1</x:v>
      </x:c>
      <x:c r="C362" s="21" t="n">
        <x:f>MONTH(A362)</x:f>
        <x:v>12</x:v>
      </x:c>
      <x:c r="D362" s="21" t="n">
        <x:f>IF(ISNUMBER(E362),IF(E362&gt;0,1,0),"")</x:f>
        <x:v>1</x:v>
      </x:c>
      <x:c r="E362" s="21" t="n">
        <x:f>IF(COUNTIF(Ferien!$H$7:$H$26,"Erfasst")=COUNTA(Ferien!$A$7:$A$26),COUNTIFS(Ferien!$A$7:$A$26,"&lt;&gt;",Ferien!$B$7:$B$26,"&lt;="&amp;A362,Ferien!$C$7:$C$26,"&gt;="&amp;A362),"")</x:f>
        <x:v>1</x:v>
      </x:c>
      <x:c r="F362" s="16"/>
      <x:c r="G362" s="16" t="n">
        <x:v>2025</x:v>
      </x:c>
      <x:c r="H362" s="21" t="str">
        <x:f>IF(COUNTIF(Ferien!$H$7:$H$26,"Erfasst")=COUNTA(Ferien!$A$7:$A$26),"Geprüfte Termine","Ferien prüfen")</x:f>
        <x:v>Geprüfte Termine</x:v>
      </x:c>
    </x:row>
    <x:row r="363" ht="28" customHeight="1">
      <x:c r="A363" s="26" t="n">
        <x:f>DATE(2025,1,1)+356</x:f>
        <x:v>46014</x:v>
      </x:c>
      <x:c r="B363" s="21" t="n">
        <x:f>WEEKDAY(A363,2)</x:f>
        <x:v>2</x:v>
      </x:c>
      <x:c r="C363" s="21" t="n">
        <x:f>MONTH(A363)</x:f>
        <x:v>12</x:v>
      </x:c>
      <x:c r="D363" s="21" t="n">
        <x:f>IF(ISNUMBER(E363),IF(E363&gt;0,1,0),"")</x:f>
        <x:v>1</x:v>
      </x:c>
      <x:c r="E363" s="21" t="n">
        <x:f>IF(COUNTIF(Ferien!$H$7:$H$26,"Erfasst")=COUNTA(Ferien!$A$7:$A$26),COUNTIFS(Ferien!$A$7:$A$26,"&lt;&gt;",Ferien!$B$7:$B$26,"&lt;="&amp;A363,Ferien!$C$7:$C$26,"&gt;="&amp;A363),"")</x:f>
        <x:v>1</x:v>
      </x:c>
      <x:c r="F363" s="16"/>
      <x:c r="G363" s="16" t="n">
        <x:v>2025</x:v>
      </x:c>
      <x:c r="H363" s="21" t="str">
        <x:f>IF(COUNTIF(Ferien!$H$7:$H$26,"Erfasst")=COUNTA(Ferien!$A$7:$A$26),"Geprüfte Termine","Ferien prüfen")</x:f>
        <x:v>Geprüfte Termine</x:v>
      </x:c>
    </x:row>
    <x:row r="364" ht="28" customHeight="1">
      <x:c r="A364" s="26" t="n">
        <x:f>DATE(2025,1,1)+357</x:f>
        <x:v>46015</x:v>
      </x:c>
      <x:c r="B364" s="21" t="n">
        <x:f>WEEKDAY(A364,2)</x:f>
        <x:v>3</x:v>
      </x:c>
      <x:c r="C364" s="21" t="n">
        <x:f>MONTH(A364)</x:f>
        <x:v>12</x:v>
      </x:c>
      <x:c r="D364" s="21" t="n">
        <x:f>IF(ISNUMBER(E364),IF(E364&gt;0,1,0),"")</x:f>
        <x:v>1</x:v>
      </x:c>
      <x:c r="E364" s="21" t="n">
        <x:f>IF(COUNTIF(Ferien!$H$7:$H$26,"Erfasst")=COUNTA(Ferien!$A$7:$A$26),COUNTIFS(Ferien!$A$7:$A$26,"&lt;&gt;",Ferien!$B$7:$B$26,"&lt;="&amp;A364,Ferien!$C$7:$C$26,"&gt;="&amp;A364),"")</x:f>
        <x:v>1</x:v>
      </x:c>
      <x:c r="F364" s="16"/>
      <x:c r="G364" s="16" t="n">
        <x:v>2025</x:v>
      </x:c>
      <x:c r="H364" s="21" t="str">
        <x:f>IF(COUNTIF(Ferien!$H$7:$H$26,"Erfasst")=COUNTA(Ferien!$A$7:$A$26),"Geprüfte Termine","Ferien prüfen")</x:f>
        <x:v>Geprüfte Termine</x:v>
      </x:c>
    </x:row>
    <x:row r="365" ht="28" customHeight="1">
      <x:c r="A365" s="26" t="n">
        <x:f>DATE(2025,1,1)+358</x:f>
        <x:v>46016</x:v>
      </x:c>
      <x:c r="B365" s="21" t="n">
        <x:f>WEEKDAY(A365,2)</x:f>
        <x:v>4</x:v>
      </x:c>
      <x:c r="C365" s="21" t="n">
        <x:f>MONTH(A365)</x:f>
        <x:v>12</x:v>
      </x:c>
      <x:c r="D365" s="21" t="n">
        <x:f>IF(ISNUMBER(E365),IF(E365&gt;0,1,0),"")</x:f>
        <x:v>1</x:v>
      </x:c>
      <x:c r="E365" s="21" t="n">
        <x:f>IF(COUNTIF(Ferien!$H$7:$H$26,"Erfasst")=COUNTA(Ferien!$A$7:$A$26),COUNTIFS(Ferien!$A$7:$A$26,"&lt;&gt;",Ferien!$B$7:$B$26,"&lt;="&amp;A365,Ferien!$C$7:$C$26,"&gt;="&amp;A365),"")</x:f>
        <x:v>1</x:v>
      </x:c>
      <x:c r="F365" s="16"/>
      <x:c r="G365" s="16" t="n">
        <x:v>2025</x:v>
      </x:c>
      <x:c r="H365" s="21" t="str">
        <x:f>IF(COUNTIF(Ferien!$H$7:$H$26,"Erfasst")=COUNTA(Ferien!$A$7:$A$26),"Geprüfte Termine","Ferien prüfen")</x:f>
        <x:v>Geprüfte Termine</x:v>
      </x:c>
    </x:row>
    <x:row r="366" ht="28" customHeight="1">
      <x:c r="A366" s="26" t="n">
        <x:f>DATE(2025,1,1)+359</x:f>
        <x:v>46017</x:v>
      </x:c>
      <x:c r="B366" s="21" t="n">
        <x:f>WEEKDAY(A366,2)</x:f>
        <x:v>5</x:v>
      </x:c>
      <x:c r="C366" s="21" t="n">
        <x:f>MONTH(A366)</x:f>
        <x:v>12</x:v>
      </x:c>
      <x:c r="D366" s="21" t="n">
        <x:f>IF(ISNUMBER(E366),IF(E366&gt;0,1,0),"")</x:f>
        <x:v>1</x:v>
      </x:c>
      <x:c r="E366" s="21" t="n">
        <x:f>IF(COUNTIF(Ferien!$H$7:$H$26,"Erfasst")=COUNTA(Ferien!$A$7:$A$26),COUNTIFS(Ferien!$A$7:$A$26,"&lt;&gt;",Ferien!$B$7:$B$26,"&lt;="&amp;A366,Ferien!$C$7:$C$26,"&gt;="&amp;A366),"")</x:f>
        <x:v>1</x:v>
      </x:c>
      <x:c r="F366" s="16"/>
      <x:c r="G366" s="16" t="n">
        <x:v>2025</x:v>
      </x:c>
      <x:c r="H366" s="21" t="str">
        <x:f>IF(COUNTIF(Ferien!$H$7:$H$26,"Erfasst")=COUNTA(Ferien!$A$7:$A$26),"Geprüfte Termine","Ferien prüfen")</x:f>
        <x:v>Geprüfte Termine</x:v>
      </x:c>
    </x:row>
    <x:row r="367" ht="28" customHeight="1">
      <x:c r="A367" s="26" t="n">
        <x:f>DATE(2025,1,1)+360</x:f>
        <x:v>46018</x:v>
      </x:c>
      <x:c r="B367" s="21" t="n">
        <x:f>WEEKDAY(A367,2)</x:f>
        <x:v>6</x:v>
      </x:c>
      <x:c r="C367" s="21" t="n">
        <x:f>MONTH(A367)</x:f>
        <x:v>12</x:v>
      </x:c>
      <x:c r="D367" s="21" t="n">
        <x:f>IF(ISNUMBER(E367),IF(E367&gt;0,1,0),"")</x:f>
        <x:v>1</x:v>
      </x:c>
      <x:c r="E367" s="21" t="n">
        <x:f>IF(COUNTIF(Ferien!$H$7:$H$26,"Erfasst")=COUNTA(Ferien!$A$7:$A$26),COUNTIFS(Ferien!$A$7:$A$26,"&lt;&gt;",Ferien!$B$7:$B$26,"&lt;="&amp;A367,Ferien!$C$7:$C$26,"&gt;="&amp;A367),"")</x:f>
        <x:v>1</x:v>
      </x:c>
      <x:c r="F367" s="16"/>
      <x:c r="G367" s="16" t="n">
        <x:v>2025</x:v>
      </x:c>
      <x:c r="H367" s="21" t="str">
        <x:f>IF(COUNTIF(Ferien!$H$7:$H$26,"Erfasst")=COUNTA(Ferien!$A$7:$A$26),"Geprüfte Termine","Ferien prüfen")</x:f>
        <x:v>Geprüfte Termine</x:v>
      </x:c>
    </x:row>
    <x:row r="368" ht="28" customHeight="1">
      <x:c r="A368" s="26" t="n">
        <x:f>DATE(2025,1,1)+361</x:f>
        <x:v>46019</x:v>
      </x:c>
      <x:c r="B368" s="21" t="n">
        <x:f>WEEKDAY(A368,2)</x:f>
        <x:v>7</x:v>
      </x:c>
      <x:c r="C368" s="21" t="n">
        <x:f>MONTH(A368)</x:f>
        <x:v>12</x:v>
      </x:c>
      <x:c r="D368" s="21" t="n">
        <x:f>IF(ISNUMBER(E368),IF(E368&gt;0,1,0),"")</x:f>
        <x:v>1</x:v>
      </x:c>
      <x:c r="E368" s="21" t="n">
        <x:f>IF(COUNTIF(Ferien!$H$7:$H$26,"Erfasst")=COUNTA(Ferien!$A$7:$A$26),COUNTIFS(Ferien!$A$7:$A$26,"&lt;&gt;",Ferien!$B$7:$B$26,"&lt;="&amp;A368,Ferien!$C$7:$C$26,"&gt;="&amp;A368),"")</x:f>
        <x:v>1</x:v>
      </x:c>
      <x:c r="F368" s="16"/>
      <x:c r="G368" s="16" t="n">
        <x:v>2025</x:v>
      </x:c>
      <x:c r="H368" s="21" t="str">
        <x:f>IF(COUNTIF(Ferien!$H$7:$H$26,"Erfasst")=COUNTA(Ferien!$A$7:$A$26),"Geprüfte Termine","Ferien prüfen")</x:f>
        <x:v>Geprüfte Termine</x:v>
      </x:c>
    </x:row>
    <x:row r="369" ht="28" customHeight="1">
      <x:c r="A369" s="26" t="n">
        <x:f>DATE(2025,1,1)+362</x:f>
        <x:v>46020</x:v>
      </x:c>
      <x:c r="B369" s="21" t="n">
        <x:f>WEEKDAY(A369,2)</x:f>
        <x:v>1</x:v>
      </x:c>
      <x:c r="C369" s="21" t="n">
        <x:f>MONTH(A369)</x:f>
        <x:v>12</x:v>
      </x:c>
      <x:c r="D369" s="21" t="n">
        <x:f>IF(ISNUMBER(E369),IF(E369&gt;0,1,0),"")</x:f>
        <x:v>1</x:v>
      </x:c>
      <x:c r="E369" s="21" t="n">
        <x:f>IF(COUNTIF(Ferien!$H$7:$H$26,"Erfasst")=COUNTA(Ferien!$A$7:$A$26),COUNTIFS(Ferien!$A$7:$A$26,"&lt;&gt;",Ferien!$B$7:$B$26,"&lt;="&amp;A369,Ferien!$C$7:$C$26,"&gt;="&amp;A369),"")</x:f>
        <x:v>1</x:v>
      </x:c>
      <x:c r="F369" s="16"/>
      <x:c r="G369" s="16" t="n">
        <x:v>2025</x:v>
      </x:c>
      <x:c r="H369" s="21" t="str">
        <x:f>IF(COUNTIF(Ferien!$H$7:$H$26,"Erfasst")=COUNTA(Ferien!$A$7:$A$26),"Geprüfte Termine","Ferien prüfen")</x:f>
        <x:v>Geprüfte Termine</x:v>
      </x:c>
    </x:row>
    <x:row r="370" ht="28" customHeight="1">
      <x:c r="A370" s="26" t="n">
        <x:f>DATE(2025,1,1)+363</x:f>
        <x:v>46021</x:v>
      </x:c>
      <x:c r="B370" s="21" t="n">
        <x:f>WEEKDAY(A370,2)</x:f>
        <x:v>2</x:v>
      </x:c>
      <x:c r="C370" s="21" t="n">
        <x:f>MONTH(A370)</x:f>
        <x:v>12</x:v>
      </x:c>
      <x:c r="D370" s="21" t="n">
        <x:f>IF(ISNUMBER(E370),IF(E370&gt;0,1,0),"")</x:f>
        <x:v>1</x:v>
      </x:c>
      <x:c r="E370" s="21" t="n">
        <x:f>IF(COUNTIF(Ferien!$H$7:$H$26,"Erfasst")=COUNTA(Ferien!$A$7:$A$26),COUNTIFS(Ferien!$A$7:$A$26,"&lt;&gt;",Ferien!$B$7:$B$26,"&lt;="&amp;A370,Ferien!$C$7:$C$26,"&gt;="&amp;A370),"")</x:f>
        <x:v>1</x:v>
      </x:c>
      <x:c r="F370" s="16"/>
      <x:c r="G370" s="16" t="n">
        <x:v>2025</x:v>
      </x:c>
      <x:c r="H370" s="21" t="str">
        <x:f>IF(COUNTIF(Ferien!$H$7:$H$26,"Erfasst")=COUNTA(Ferien!$A$7:$A$26),"Geprüfte Termine","Ferien prüfen")</x:f>
        <x:v>Geprüfte Termine</x:v>
      </x:c>
    </x:row>
    <x:row r="371" ht="28" customHeight="1">
      <x:c r="A371" s="26" t="n">
        <x:f>DATE(2025,1,1)+364</x:f>
        <x:v>46022</x:v>
      </x:c>
      <x:c r="B371" s="21" t="n">
        <x:f>WEEKDAY(A371,2)</x:f>
        <x:v>3</x:v>
      </x:c>
      <x:c r="C371" s="21" t="n">
        <x:f>MONTH(A371)</x:f>
        <x:v>12</x:v>
      </x:c>
      <x:c r="D371" s="21" t="n">
        <x:f>IF(ISNUMBER(E371),IF(E371&gt;0,1,0),"")</x:f>
        <x:v>1</x:v>
      </x:c>
      <x:c r="E371" s="21" t="n">
        <x:f>IF(COUNTIF(Ferien!$H$7:$H$26,"Erfasst")=COUNTA(Ferien!$A$7:$A$26),COUNTIFS(Ferien!$A$7:$A$26,"&lt;&gt;",Ferien!$B$7:$B$26,"&lt;="&amp;A371,Ferien!$C$7:$C$26,"&gt;="&amp;A371),"")</x:f>
        <x:v>1</x:v>
      </x:c>
      <x:c r="F371" s="16"/>
      <x:c r="G371" s="16" t="n">
        <x:v>2025</x:v>
      </x:c>
      <x:c r="H371" s="21" t="str">
        <x:f>IF(COUNTIF(Ferien!$H$7:$H$26,"Erfasst")=COUNTA(Ferien!$A$7:$A$26),"Geprüfte Termine","Ferien prüfen")</x:f>
        <x:v>Geprüfte Termine</x:v>
      </x:c>
    </x:row>
    <x:row r="372" ht="28" customHeight="1">
      <x:c r="A372" s="16"/>
      <x:c r="B372" s="16"/>
      <x:c r="C372" s="16"/>
      <x:c r="D372" s="16"/>
      <x:c r="E372" s="16"/>
      <x:c r="F372" s="16"/>
      <x:c r="G372" s="16"/>
      <x:c r="H372" s="16"/>
    </x:row>
    <x:row r="373">
      <x:c r="A373" s="2"/>
      <x:c r="B373" s="2"/>
      <x:c r="C373" s="2"/>
      <x:c r="D373" s="2"/>
      <x:c r="E373" s="2"/>
      <x:c r="F373" s="2"/>
      <x:c r="G373" s="2"/>
      <x:c r="H373" s="2"/>
    </x:row>
    <x:row r="374">
      <x:c r="A374" s="2"/>
      <x:c r="B374" s="2"/>
      <x:c r="C374" s="2"/>
      <x:c r="D374" s="2"/>
      <x:c r="E374" s="2"/>
      <x:c r="F374" s="2"/>
      <x:c r="G374" s="2"/>
      <x:c r="H374" s="2"/>
    </x:row>
    <x:row r="375" ht="35" customHeight="1">
      <x:c r="A375" s="34" t="str">
        <x:v>Excelvorlage.de – kostenlose Vorlagen</x:v>
      </x:c>
      <x:c r="B375" s="18"/>
      <x:c r="C375" s="18"/>
      <x:c r="D375" s="18"/>
      <x:c r="E375" s="35" t="str">
        <x:v>Anleitung: Schulferien Kalender 2025 Hessen</x:v>
      </x:c>
      <x:c r="F375" s="18"/>
      <x:c r="G375" s="18"/>
      <x:c r="H375" s="18"/>
    </x:row>
  </x:sheetData>
  <x:mergeCells>
    <x:mergeCell ref="A1:C1"/>
    <x:mergeCell ref="A2:H2"/>
    <x:mergeCell ref="A3:H3"/>
    <x:mergeCell ref="A4:H4"/>
    <x:mergeCell ref="A375:D375"/>
    <x:mergeCell ref="E375:H375"/>
  </x:mergeCells>
  <x:hyperlinks>
    <x:hyperlink xmlns:ns1="http://schemas.openxmlformats.org/officeDocument/2006/relationships" ref="A375" ns1:id="rIdEv1"/>
    <x:hyperlink xmlns:ns2="http://schemas.openxmlformats.org/officeDocument/2006/relationships" ref="E375" ns2:id="rIdEv2"/>
  </x:hyperlinks>
  <x:pageMargins left="0.7" right="0.7" top="0.75" bottom="0.75" header="0.3" footer="0.3"/>
  <x:drawing xmlns:r="http://schemas.openxmlformats.org/officeDocument/2006/relationships" r:id="R53b66f796b5443e0"/>
</x:worksheet>
</file>