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3db3d58d5f48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andkalender" sheetId="1" r:id="Re85170003c5b412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d d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u val="single"/>
      <x:sz val="11"/>
      <x:color rgb="FF174D35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FFFFFF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200" fontId="1" fillId="6" borderId="1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9f499ea2814d2d" /><Relationship Type="http://schemas.openxmlformats.org/officeDocument/2006/relationships/theme" Target="/xl/theme/theme1.xml" Id="Rd19de69209ba4689" /><Relationship Type="http://schemas.openxmlformats.org/officeDocument/2006/relationships/sharedStrings" Target="/xl/sharedStrings.xml" Id="Rc65e04464f6b4ca9" /><Relationship Type="http://schemas.openxmlformats.org/officeDocument/2006/relationships/worksheet" Target="/xl/worksheets/sheet1.xml" Id="Re85170003c5b412b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0b1dc832fc8b480a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38100</xdr:rowOff>
    </xdr:from>
    <xdr:ext cx="3200400" cy="504825"/>
    <xdr:pic>
      <xdr:nvPicPr>
        <xdr:cNvPr id="1" name="384a7931-48d7-4fcf-aa58-6e61b4f9e3f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b1dc832fc8b480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ac08c3c013134c4e"/><Relationship Id="evWebsite" Type="http://schemas.openxmlformats.org/officeDocument/2006/relationships/hyperlink" Target="https://www.excelvorlage.de/" TargetMode="External"/><Relationship Id="evArticle" Type="http://schemas.openxmlformats.org/officeDocument/2006/relationships/hyperlink" Target="https://www.excelvorlage.de/wandkalender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8" hidden="0" customWidth="1"/>
    <x:col min="2" max="2" width="12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  <x:col min="13" max="13" width="12" hidden="0" customWidth="1"/>
  </x:cols>
  <x:sheetData>
    <x:row r="1" ht="53" customHeight="1">
      <x:c r="A1" s="22" t="str">
        <x:v>Wandkalender</x:v>
      </x:c>
      <x:c r="B1" s="4"/>
      <x:c r="C1" s="4"/>
      <x:c r="D1" s="4"/>
      <x:c r="E1" s="4"/>
      <x:c r="F1" s="2"/>
      <x:c r="G1" s="2"/>
      <x:c r="H1" s="2"/>
      <x:c r="I1" s="2"/>
      <x:c r="J1" s="2"/>
      <x:c r="K1" s="2"/>
      <x:c r="L1" s="2"/>
      <x:c r="M1" s="2"/>
    </x:row>
    <x:row r="2" ht="29" customHeight="1">
      <x:c r="A2" s="6" t="str">
        <x:v>Kostenlose Excel-Vorlage · Wandkalender</x:v>
      </x:c>
      <x:c r="B2" s="6"/>
      <x:c r="C2" s="6"/>
      <x:c r="D2" s="6"/>
      <x:c r="E2" s="6"/>
      <x:c r="F2" s="6"/>
      <x:c r="G2" s="6"/>
      <x:c r="H2" s="6"/>
      <x:c r="I2" s="6"/>
      <x:c r="J2" s="6"/>
      <x:c r="K2" s="6"/>
      <x:c r="L2" s="6"/>
      <x:c r="M2" s="6"/>
    </x:row>
    <x:row r="3" ht="29" customHeight="1">
      <x:c r="A3" s="8" t="str">
        <x:v>Formeln enthalten. Grün = Formel, Weiß = Eingabe. Beispiele ausdrücklich ersetzen.</x:v>
      </x:c>
      <x:c r="B3" s="8"/>
      <x:c r="C3" s="8"/>
      <x:c r="D3" s="8"/>
      <x:c r="E3" s="8"/>
      <x:c r="F3" s="8"/>
      <x:c r="G3" s="8"/>
      <x:c r="H3" s="8"/>
      <x:c r="I3" s="8"/>
      <x:c r="J3" s="8"/>
      <x:c r="K3" s="8"/>
      <x:c r="L3" s="8"/>
      <x:c r="M3" s="8"/>
    </x:row>
    <x:row r="4" ht="62" customHeight="1">
      <x:c r="A4" s="6" t="str">
        <x:v>Jahr in B5 wählen. Die Jahresübersicht prüfen und bei Bedarf drucken. Eigene Markierungen nur in einer Arbeitskopie ergänzen und vor einem Jahreswechsel sichern. Formelbereiche nicht überschreiben.</x:v>
      </x:c>
      <x:c r="B4" s="6"/>
      <x:c r="C4" s="6"/>
      <x:c r="D4" s="6"/>
      <x:c r="E4" s="6"/>
      <x:c r="F4" s="6"/>
      <x:c r="G4" s="6"/>
      <x:c r="H4" s="6"/>
      <x:c r="I4" s="6"/>
      <x:c r="J4" s="6"/>
      <x:c r="K4" s="6"/>
      <x:c r="L4" s="6"/>
      <x:c r="M4" s="6"/>
    </x:row>
    <x:row r="5" ht="25" customHeight="1">
      <x:c r="A5" s="19" t="str">
        <x:v>Jahr</x:v>
      </x:c>
      <x:c r="B5" s="20" t="n">
        <x:v>2027</x:v>
      </x:c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</x:row>
    <x:row r="6" ht="48" customHeight="1">
      <x:c r="A6" s="15" t="str">
        <x:v>Tag</x:v>
      </x:c>
      <x:c r="B6" s="15" t="str">
        <x:v>Januar</x:v>
      </x:c>
      <x:c r="C6" s="15" t="str">
        <x:v>Februar</x:v>
      </x:c>
      <x:c r="D6" s="15" t="str">
        <x:v>März</x:v>
      </x:c>
      <x:c r="E6" s="15" t="str">
        <x:v>April</x:v>
      </x:c>
      <x:c r="F6" s="15" t="str">
        <x:v>Mai</x:v>
      </x:c>
      <x:c r="G6" s="15" t="str">
        <x:v>Juni</x:v>
      </x:c>
      <x:c r="H6" s="15" t="str">
        <x:v>Juli</x:v>
      </x:c>
      <x:c r="I6" s="15" t="str">
        <x:v>August</x:v>
      </x:c>
      <x:c r="J6" s="15" t="str">
        <x:v>September</x:v>
      </x:c>
      <x:c r="K6" s="15" t="str">
        <x:v>Oktober</x:v>
      </x:c>
      <x:c r="L6" s="15" t="str">
        <x:v>November</x:v>
      </x:c>
      <x:c r="M6" s="15" t="str">
        <x:v>Dezember</x:v>
      </x:c>
    </x:row>
    <x:row r="7" ht="35" customHeight="1">
      <x:c r="A7" s="16" t="n">
        <x:v>1</x:v>
      </x:c>
      <x:c r="B7" s="21" t="n">
        <x:f>IF(NOT(ISNUMBER($B$5)),"",IF(OR($B$5&lt;1901,$B$5&gt;9998,INT($B$5)&lt;&gt;$B$5),"Eingaben prüfen",IF(1&lt;=DAY(DATE($B$5,2,0)),DATE($B$5,1,1),"")))</x:f>
        <x:v>46388</x:v>
      </x:c>
      <x:c r="C7" s="21" t="n">
        <x:f>IF(NOT(ISNUMBER($B$5)),"",IF(OR($B$5&lt;1901,$B$5&gt;9998,INT($B$5)&lt;&gt;$B$5),"Eingaben prüfen",IF(1&lt;=DAY(DATE($B$5,3,0)),DATE($B$5,2,1),"")))</x:f>
        <x:v>46419</x:v>
      </x:c>
      <x:c r="D7" s="21" t="n">
        <x:f>IF(NOT(ISNUMBER($B$5)),"",IF(OR($B$5&lt;1901,$B$5&gt;9998,INT($B$5)&lt;&gt;$B$5),"Eingaben prüfen",IF(1&lt;=DAY(DATE($B$5,4,0)),DATE($B$5,3,1),"")))</x:f>
        <x:v>46447</x:v>
      </x:c>
      <x:c r="E7" s="21" t="n">
        <x:f>IF(NOT(ISNUMBER($B$5)),"",IF(OR($B$5&lt;1901,$B$5&gt;9998,INT($B$5)&lt;&gt;$B$5),"Eingaben prüfen",IF(1&lt;=DAY(DATE($B$5,5,0)),DATE($B$5,4,1),"")))</x:f>
        <x:v>46478</x:v>
      </x:c>
      <x:c r="F7" s="21" t="n">
        <x:f>IF(NOT(ISNUMBER($B$5)),"",IF(OR($B$5&lt;1901,$B$5&gt;9998,INT($B$5)&lt;&gt;$B$5),"Eingaben prüfen",IF(1&lt;=DAY(DATE($B$5,6,0)),DATE($B$5,5,1),"")))</x:f>
        <x:v>46508</x:v>
      </x:c>
      <x:c r="G7" s="21" t="n">
        <x:f>IF(NOT(ISNUMBER($B$5)),"",IF(OR($B$5&lt;1901,$B$5&gt;9998,INT($B$5)&lt;&gt;$B$5),"Eingaben prüfen",IF(1&lt;=DAY(DATE($B$5,7,0)),DATE($B$5,6,1),"")))</x:f>
        <x:v>46539</x:v>
      </x:c>
      <x:c r="H7" s="21" t="n">
        <x:f>IF(NOT(ISNUMBER($B$5)),"",IF(OR($B$5&lt;1901,$B$5&gt;9998,INT($B$5)&lt;&gt;$B$5),"Eingaben prüfen",IF(1&lt;=DAY(DATE($B$5,8,0)),DATE($B$5,7,1),"")))</x:f>
        <x:v>46569</x:v>
      </x:c>
      <x:c r="I7" s="21" t="n">
        <x:f>IF(NOT(ISNUMBER($B$5)),"",IF(OR($B$5&lt;1901,$B$5&gt;9998,INT($B$5)&lt;&gt;$B$5),"Eingaben prüfen",IF(1&lt;=DAY(DATE($B$5,9,0)),DATE($B$5,8,1),"")))</x:f>
        <x:v>46600</x:v>
      </x:c>
      <x:c r="J7" s="21" t="n">
        <x:f>IF(NOT(ISNUMBER($B$5)),"",IF(OR($B$5&lt;1901,$B$5&gt;9998,INT($B$5)&lt;&gt;$B$5),"Eingaben prüfen",IF(1&lt;=DAY(DATE($B$5,10,0)),DATE($B$5,9,1),"")))</x:f>
        <x:v>46631</x:v>
      </x:c>
      <x:c r="K7" s="21" t="n">
        <x:f>IF(NOT(ISNUMBER($B$5)),"",IF(OR($B$5&lt;1901,$B$5&gt;9998,INT($B$5)&lt;&gt;$B$5),"Eingaben prüfen",IF(1&lt;=DAY(DATE($B$5,11,0)),DATE($B$5,10,1),"")))</x:f>
        <x:v>46661</x:v>
      </x:c>
      <x:c r="L7" s="21" t="n">
        <x:f>IF(NOT(ISNUMBER($B$5)),"",IF(OR($B$5&lt;1901,$B$5&gt;9998,INT($B$5)&lt;&gt;$B$5),"Eingaben prüfen",IF(1&lt;=DAY(DATE($B$5,12,0)),DATE($B$5,11,1),"")))</x:f>
        <x:v>46692</x:v>
      </x:c>
      <x:c r="M7" s="21" t="n">
        <x:f>IF(NOT(ISNUMBER($B$5)),"",IF(OR($B$5&lt;1901,$B$5&gt;9998,INT($B$5)&lt;&gt;$B$5),"Eingaben prüfen",IF(1&lt;=DAY(DATE($B$5,13,0)),DATE($B$5,12,1),"")))</x:f>
        <x:v>46722</x:v>
      </x:c>
    </x:row>
    <x:row r="8" ht="35" customHeight="1">
      <x:c r="A8" s="16" t="n">
        <x:v>2</x:v>
      </x:c>
      <x:c r="B8" s="21" t="n">
        <x:f>IF(NOT(ISNUMBER($B$5)),"",IF(OR($B$5&lt;1901,$B$5&gt;9998,INT($B$5)&lt;&gt;$B$5),"Eingaben prüfen",IF(2&lt;=DAY(DATE($B$5,2,0)),DATE($B$5,1,2),"")))</x:f>
        <x:v>46389</x:v>
      </x:c>
      <x:c r="C8" s="21" t="n">
        <x:f>IF(NOT(ISNUMBER($B$5)),"",IF(OR($B$5&lt;1901,$B$5&gt;9998,INT($B$5)&lt;&gt;$B$5),"Eingaben prüfen",IF(2&lt;=DAY(DATE($B$5,3,0)),DATE($B$5,2,2),"")))</x:f>
        <x:v>46420</x:v>
      </x:c>
      <x:c r="D8" s="21" t="n">
        <x:f>IF(NOT(ISNUMBER($B$5)),"",IF(OR($B$5&lt;1901,$B$5&gt;9998,INT($B$5)&lt;&gt;$B$5),"Eingaben prüfen",IF(2&lt;=DAY(DATE($B$5,4,0)),DATE($B$5,3,2),"")))</x:f>
        <x:v>46448</x:v>
      </x:c>
      <x:c r="E8" s="21" t="n">
        <x:f>IF(NOT(ISNUMBER($B$5)),"",IF(OR($B$5&lt;1901,$B$5&gt;9998,INT($B$5)&lt;&gt;$B$5),"Eingaben prüfen",IF(2&lt;=DAY(DATE($B$5,5,0)),DATE($B$5,4,2),"")))</x:f>
        <x:v>46479</x:v>
      </x:c>
      <x:c r="F8" s="21" t="n">
        <x:f>IF(NOT(ISNUMBER($B$5)),"",IF(OR($B$5&lt;1901,$B$5&gt;9998,INT($B$5)&lt;&gt;$B$5),"Eingaben prüfen",IF(2&lt;=DAY(DATE($B$5,6,0)),DATE($B$5,5,2),"")))</x:f>
        <x:v>46509</x:v>
      </x:c>
      <x:c r="G8" s="21" t="n">
        <x:f>IF(NOT(ISNUMBER($B$5)),"",IF(OR($B$5&lt;1901,$B$5&gt;9998,INT($B$5)&lt;&gt;$B$5),"Eingaben prüfen",IF(2&lt;=DAY(DATE($B$5,7,0)),DATE($B$5,6,2),"")))</x:f>
        <x:v>46540</x:v>
      </x:c>
      <x:c r="H8" s="21" t="n">
        <x:f>IF(NOT(ISNUMBER($B$5)),"",IF(OR($B$5&lt;1901,$B$5&gt;9998,INT($B$5)&lt;&gt;$B$5),"Eingaben prüfen",IF(2&lt;=DAY(DATE($B$5,8,0)),DATE($B$5,7,2),"")))</x:f>
        <x:v>46570</x:v>
      </x:c>
      <x:c r="I8" s="21" t="n">
        <x:f>IF(NOT(ISNUMBER($B$5)),"",IF(OR($B$5&lt;1901,$B$5&gt;9998,INT($B$5)&lt;&gt;$B$5),"Eingaben prüfen",IF(2&lt;=DAY(DATE($B$5,9,0)),DATE($B$5,8,2),"")))</x:f>
        <x:v>46601</x:v>
      </x:c>
      <x:c r="J8" s="21" t="n">
        <x:f>IF(NOT(ISNUMBER($B$5)),"",IF(OR($B$5&lt;1901,$B$5&gt;9998,INT($B$5)&lt;&gt;$B$5),"Eingaben prüfen",IF(2&lt;=DAY(DATE($B$5,10,0)),DATE($B$5,9,2),"")))</x:f>
        <x:v>46632</x:v>
      </x:c>
      <x:c r="K8" s="21" t="n">
        <x:f>IF(NOT(ISNUMBER($B$5)),"",IF(OR($B$5&lt;1901,$B$5&gt;9998,INT($B$5)&lt;&gt;$B$5),"Eingaben prüfen",IF(2&lt;=DAY(DATE($B$5,11,0)),DATE($B$5,10,2),"")))</x:f>
        <x:v>46662</x:v>
      </x:c>
      <x:c r="L8" s="21" t="n">
        <x:f>IF(NOT(ISNUMBER($B$5)),"",IF(OR($B$5&lt;1901,$B$5&gt;9998,INT($B$5)&lt;&gt;$B$5),"Eingaben prüfen",IF(2&lt;=DAY(DATE($B$5,12,0)),DATE($B$5,11,2),"")))</x:f>
        <x:v>46693</x:v>
      </x:c>
      <x:c r="M8" s="21" t="n">
        <x:f>IF(NOT(ISNUMBER($B$5)),"",IF(OR($B$5&lt;1901,$B$5&gt;9998,INT($B$5)&lt;&gt;$B$5),"Eingaben prüfen",IF(2&lt;=DAY(DATE($B$5,13,0)),DATE($B$5,12,2),"")))</x:f>
        <x:v>46723</x:v>
      </x:c>
    </x:row>
    <x:row r="9" ht="35" customHeight="1">
      <x:c r="A9" s="16" t="n">
        <x:v>3</x:v>
      </x:c>
      <x:c r="B9" s="21" t="n">
        <x:f>IF(NOT(ISNUMBER($B$5)),"",IF(OR($B$5&lt;1901,$B$5&gt;9998,INT($B$5)&lt;&gt;$B$5),"Eingaben prüfen",IF(3&lt;=DAY(DATE($B$5,2,0)),DATE($B$5,1,3),"")))</x:f>
        <x:v>46390</x:v>
      </x:c>
      <x:c r="C9" s="21" t="n">
        <x:f>IF(NOT(ISNUMBER($B$5)),"",IF(OR($B$5&lt;1901,$B$5&gt;9998,INT($B$5)&lt;&gt;$B$5),"Eingaben prüfen",IF(3&lt;=DAY(DATE($B$5,3,0)),DATE($B$5,2,3),"")))</x:f>
        <x:v>46421</x:v>
      </x:c>
      <x:c r="D9" s="21" t="n">
        <x:f>IF(NOT(ISNUMBER($B$5)),"",IF(OR($B$5&lt;1901,$B$5&gt;9998,INT($B$5)&lt;&gt;$B$5),"Eingaben prüfen",IF(3&lt;=DAY(DATE($B$5,4,0)),DATE($B$5,3,3),"")))</x:f>
        <x:v>46449</x:v>
      </x:c>
      <x:c r="E9" s="21" t="n">
        <x:f>IF(NOT(ISNUMBER($B$5)),"",IF(OR($B$5&lt;1901,$B$5&gt;9998,INT($B$5)&lt;&gt;$B$5),"Eingaben prüfen",IF(3&lt;=DAY(DATE($B$5,5,0)),DATE($B$5,4,3),"")))</x:f>
        <x:v>46480</x:v>
      </x:c>
      <x:c r="F9" s="21" t="n">
        <x:f>IF(NOT(ISNUMBER($B$5)),"",IF(OR($B$5&lt;1901,$B$5&gt;9998,INT($B$5)&lt;&gt;$B$5),"Eingaben prüfen",IF(3&lt;=DAY(DATE($B$5,6,0)),DATE($B$5,5,3),"")))</x:f>
        <x:v>46510</x:v>
      </x:c>
      <x:c r="G9" s="21" t="n">
        <x:f>IF(NOT(ISNUMBER($B$5)),"",IF(OR($B$5&lt;1901,$B$5&gt;9998,INT($B$5)&lt;&gt;$B$5),"Eingaben prüfen",IF(3&lt;=DAY(DATE($B$5,7,0)),DATE($B$5,6,3),"")))</x:f>
        <x:v>46541</x:v>
      </x:c>
      <x:c r="H9" s="21" t="n">
        <x:f>IF(NOT(ISNUMBER($B$5)),"",IF(OR($B$5&lt;1901,$B$5&gt;9998,INT($B$5)&lt;&gt;$B$5),"Eingaben prüfen",IF(3&lt;=DAY(DATE($B$5,8,0)),DATE($B$5,7,3),"")))</x:f>
        <x:v>46571</x:v>
      </x:c>
      <x:c r="I9" s="21" t="n">
        <x:f>IF(NOT(ISNUMBER($B$5)),"",IF(OR($B$5&lt;1901,$B$5&gt;9998,INT($B$5)&lt;&gt;$B$5),"Eingaben prüfen",IF(3&lt;=DAY(DATE($B$5,9,0)),DATE($B$5,8,3),"")))</x:f>
        <x:v>46602</x:v>
      </x:c>
      <x:c r="J9" s="21" t="n">
        <x:f>IF(NOT(ISNUMBER($B$5)),"",IF(OR($B$5&lt;1901,$B$5&gt;9998,INT($B$5)&lt;&gt;$B$5),"Eingaben prüfen",IF(3&lt;=DAY(DATE($B$5,10,0)),DATE($B$5,9,3),"")))</x:f>
        <x:v>46633</x:v>
      </x:c>
      <x:c r="K9" s="21" t="n">
        <x:f>IF(NOT(ISNUMBER($B$5)),"",IF(OR($B$5&lt;1901,$B$5&gt;9998,INT($B$5)&lt;&gt;$B$5),"Eingaben prüfen",IF(3&lt;=DAY(DATE($B$5,11,0)),DATE($B$5,10,3),"")))</x:f>
        <x:v>46663</x:v>
      </x:c>
      <x:c r="L9" s="21" t="n">
        <x:f>IF(NOT(ISNUMBER($B$5)),"",IF(OR($B$5&lt;1901,$B$5&gt;9998,INT($B$5)&lt;&gt;$B$5),"Eingaben prüfen",IF(3&lt;=DAY(DATE($B$5,12,0)),DATE($B$5,11,3),"")))</x:f>
        <x:v>46694</x:v>
      </x:c>
      <x:c r="M9" s="21" t="n">
        <x:f>IF(NOT(ISNUMBER($B$5)),"",IF(OR($B$5&lt;1901,$B$5&gt;9998,INT($B$5)&lt;&gt;$B$5),"Eingaben prüfen",IF(3&lt;=DAY(DATE($B$5,13,0)),DATE($B$5,12,3),"")))</x:f>
        <x:v>46724</x:v>
      </x:c>
    </x:row>
    <x:row r="10" ht="35" customHeight="1">
      <x:c r="A10" s="16" t="n">
        <x:v>4</x:v>
      </x:c>
      <x:c r="B10" s="21" t="n">
        <x:f>IF(NOT(ISNUMBER($B$5)),"",IF(OR($B$5&lt;1901,$B$5&gt;9998,INT($B$5)&lt;&gt;$B$5),"Eingaben prüfen",IF(4&lt;=DAY(DATE($B$5,2,0)),DATE($B$5,1,4),"")))</x:f>
        <x:v>46391</x:v>
      </x:c>
      <x:c r="C10" s="21" t="n">
        <x:f>IF(NOT(ISNUMBER($B$5)),"",IF(OR($B$5&lt;1901,$B$5&gt;9998,INT($B$5)&lt;&gt;$B$5),"Eingaben prüfen",IF(4&lt;=DAY(DATE($B$5,3,0)),DATE($B$5,2,4),"")))</x:f>
        <x:v>46422</x:v>
      </x:c>
      <x:c r="D10" s="21" t="n">
        <x:f>IF(NOT(ISNUMBER($B$5)),"",IF(OR($B$5&lt;1901,$B$5&gt;9998,INT($B$5)&lt;&gt;$B$5),"Eingaben prüfen",IF(4&lt;=DAY(DATE($B$5,4,0)),DATE($B$5,3,4),"")))</x:f>
        <x:v>46450</x:v>
      </x:c>
      <x:c r="E10" s="21" t="n">
        <x:f>IF(NOT(ISNUMBER($B$5)),"",IF(OR($B$5&lt;1901,$B$5&gt;9998,INT($B$5)&lt;&gt;$B$5),"Eingaben prüfen",IF(4&lt;=DAY(DATE($B$5,5,0)),DATE($B$5,4,4),"")))</x:f>
        <x:v>46481</x:v>
      </x:c>
      <x:c r="F10" s="21" t="n">
        <x:f>IF(NOT(ISNUMBER($B$5)),"",IF(OR($B$5&lt;1901,$B$5&gt;9998,INT($B$5)&lt;&gt;$B$5),"Eingaben prüfen",IF(4&lt;=DAY(DATE($B$5,6,0)),DATE($B$5,5,4),"")))</x:f>
        <x:v>46511</x:v>
      </x:c>
      <x:c r="G10" s="21" t="n">
        <x:f>IF(NOT(ISNUMBER($B$5)),"",IF(OR($B$5&lt;1901,$B$5&gt;9998,INT($B$5)&lt;&gt;$B$5),"Eingaben prüfen",IF(4&lt;=DAY(DATE($B$5,7,0)),DATE($B$5,6,4),"")))</x:f>
        <x:v>46542</x:v>
      </x:c>
      <x:c r="H10" s="21" t="n">
        <x:f>IF(NOT(ISNUMBER($B$5)),"",IF(OR($B$5&lt;1901,$B$5&gt;9998,INT($B$5)&lt;&gt;$B$5),"Eingaben prüfen",IF(4&lt;=DAY(DATE($B$5,8,0)),DATE($B$5,7,4),"")))</x:f>
        <x:v>46572</x:v>
      </x:c>
      <x:c r="I10" s="21" t="n">
        <x:f>IF(NOT(ISNUMBER($B$5)),"",IF(OR($B$5&lt;1901,$B$5&gt;9998,INT($B$5)&lt;&gt;$B$5),"Eingaben prüfen",IF(4&lt;=DAY(DATE($B$5,9,0)),DATE($B$5,8,4),"")))</x:f>
        <x:v>46603</x:v>
      </x:c>
      <x:c r="J10" s="21" t="n">
        <x:f>IF(NOT(ISNUMBER($B$5)),"",IF(OR($B$5&lt;1901,$B$5&gt;9998,INT($B$5)&lt;&gt;$B$5),"Eingaben prüfen",IF(4&lt;=DAY(DATE($B$5,10,0)),DATE($B$5,9,4),"")))</x:f>
        <x:v>46634</x:v>
      </x:c>
      <x:c r="K10" s="21" t="n">
        <x:f>IF(NOT(ISNUMBER($B$5)),"",IF(OR($B$5&lt;1901,$B$5&gt;9998,INT($B$5)&lt;&gt;$B$5),"Eingaben prüfen",IF(4&lt;=DAY(DATE($B$5,11,0)),DATE($B$5,10,4),"")))</x:f>
        <x:v>46664</x:v>
      </x:c>
      <x:c r="L10" s="21" t="n">
        <x:f>IF(NOT(ISNUMBER($B$5)),"",IF(OR($B$5&lt;1901,$B$5&gt;9998,INT($B$5)&lt;&gt;$B$5),"Eingaben prüfen",IF(4&lt;=DAY(DATE($B$5,12,0)),DATE($B$5,11,4),"")))</x:f>
        <x:v>46695</x:v>
      </x:c>
      <x:c r="M10" s="21" t="n">
        <x:f>IF(NOT(ISNUMBER($B$5)),"",IF(OR($B$5&lt;1901,$B$5&gt;9998,INT($B$5)&lt;&gt;$B$5),"Eingaben prüfen",IF(4&lt;=DAY(DATE($B$5,13,0)),DATE($B$5,12,4),"")))</x:f>
        <x:v>46725</x:v>
      </x:c>
    </x:row>
    <x:row r="11" ht="35" customHeight="1">
      <x:c r="A11" s="16" t="n">
        <x:v>5</x:v>
      </x:c>
      <x:c r="B11" s="21" t="n">
        <x:f>IF(NOT(ISNUMBER($B$5)),"",IF(OR($B$5&lt;1901,$B$5&gt;9998,INT($B$5)&lt;&gt;$B$5),"Eingaben prüfen",IF(5&lt;=DAY(DATE($B$5,2,0)),DATE($B$5,1,5),"")))</x:f>
        <x:v>46392</x:v>
      </x:c>
      <x:c r="C11" s="21" t="n">
        <x:f>IF(NOT(ISNUMBER($B$5)),"",IF(OR($B$5&lt;1901,$B$5&gt;9998,INT($B$5)&lt;&gt;$B$5),"Eingaben prüfen",IF(5&lt;=DAY(DATE($B$5,3,0)),DATE($B$5,2,5),"")))</x:f>
        <x:v>46423</x:v>
      </x:c>
      <x:c r="D11" s="21" t="n">
        <x:f>IF(NOT(ISNUMBER($B$5)),"",IF(OR($B$5&lt;1901,$B$5&gt;9998,INT($B$5)&lt;&gt;$B$5),"Eingaben prüfen",IF(5&lt;=DAY(DATE($B$5,4,0)),DATE($B$5,3,5),"")))</x:f>
        <x:v>46451</x:v>
      </x:c>
      <x:c r="E11" s="21" t="n">
        <x:f>IF(NOT(ISNUMBER($B$5)),"",IF(OR($B$5&lt;1901,$B$5&gt;9998,INT($B$5)&lt;&gt;$B$5),"Eingaben prüfen",IF(5&lt;=DAY(DATE($B$5,5,0)),DATE($B$5,4,5),"")))</x:f>
        <x:v>46482</x:v>
      </x:c>
      <x:c r="F11" s="21" t="n">
        <x:f>IF(NOT(ISNUMBER($B$5)),"",IF(OR($B$5&lt;1901,$B$5&gt;9998,INT($B$5)&lt;&gt;$B$5),"Eingaben prüfen",IF(5&lt;=DAY(DATE($B$5,6,0)),DATE($B$5,5,5),"")))</x:f>
        <x:v>46512</x:v>
      </x:c>
      <x:c r="G11" s="21" t="n">
        <x:f>IF(NOT(ISNUMBER($B$5)),"",IF(OR($B$5&lt;1901,$B$5&gt;9998,INT($B$5)&lt;&gt;$B$5),"Eingaben prüfen",IF(5&lt;=DAY(DATE($B$5,7,0)),DATE($B$5,6,5),"")))</x:f>
        <x:v>46543</x:v>
      </x:c>
      <x:c r="H11" s="21" t="n">
        <x:f>IF(NOT(ISNUMBER($B$5)),"",IF(OR($B$5&lt;1901,$B$5&gt;9998,INT($B$5)&lt;&gt;$B$5),"Eingaben prüfen",IF(5&lt;=DAY(DATE($B$5,8,0)),DATE($B$5,7,5),"")))</x:f>
        <x:v>46573</x:v>
      </x:c>
      <x:c r="I11" s="21" t="n">
        <x:f>IF(NOT(ISNUMBER($B$5)),"",IF(OR($B$5&lt;1901,$B$5&gt;9998,INT($B$5)&lt;&gt;$B$5),"Eingaben prüfen",IF(5&lt;=DAY(DATE($B$5,9,0)),DATE($B$5,8,5),"")))</x:f>
        <x:v>46604</x:v>
      </x:c>
      <x:c r="J11" s="21" t="n">
        <x:f>IF(NOT(ISNUMBER($B$5)),"",IF(OR($B$5&lt;1901,$B$5&gt;9998,INT($B$5)&lt;&gt;$B$5),"Eingaben prüfen",IF(5&lt;=DAY(DATE($B$5,10,0)),DATE($B$5,9,5),"")))</x:f>
        <x:v>46635</x:v>
      </x:c>
      <x:c r="K11" s="21" t="n">
        <x:f>IF(NOT(ISNUMBER($B$5)),"",IF(OR($B$5&lt;1901,$B$5&gt;9998,INT($B$5)&lt;&gt;$B$5),"Eingaben prüfen",IF(5&lt;=DAY(DATE($B$5,11,0)),DATE($B$5,10,5),"")))</x:f>
        <x:v>46665</x:v>
      </x:c>
      <x:c r="L11" s="21" t="n">
        <x:f>IF(NOT(ISNUMBER($B$5)),"",IF(OR($B$5&lt;1901,$B$5&gt;9998,INT($B$5)&lt;&gt;$B$5),"Eingaben prüfen",IF(5&lt;=DAY(DATE($B$5,12,0)),DATE($B$5,11,5),"")))</x:f>
        <x:v>46696</x:v>
      </x:c>
      <x:c r="M11" s="21" t="n">
        <x:f>IF(NOT(ISNUMBER($B$5)),"",IF(OR($B$5&lt;1901,$B$5&gt;9998,INT($B$5)&lt;&gt;$B$5),"Eingaben prüfen",IF(5&lt;=DAY(DATE($B$5,13,0)),DATE($B$5,12,5),"")))</x:f>
        <x:v>46726</x:v>
      </x:c>
    </x:row>
    <x:row r="12" ht="35" customHeight="1">
      <x:c r="A12" s="16" t="n">
        <x:v>6</x:v>
      </x:c>
      <x:c r="B12" s="21" t="n">
        <x:f>IF(NOT(ISNUMBER($B$5)),"",IF(OR($B$5&lt;1901,$B$5&gt;9998,INT($B$5)&lt;&gt;$B$5),"Eingaben prüfen",IF(6&lt;=DAY(DATE($B$5,2,0)),DATE($B$5,1,6),"")))</x:f>
        <x:v>46393</x:v>
      </x:c>
      <x:c r="C12" s="21" t="n">
        <x:f>IF(NOT(ISNUMBER($B$5)),"",IF(OR($B$5&lt;1901,$B$5&gt;9998,INT($B$5)&lt;&gt;$B$5),"Eingaben prüfen",IF(6&lt;=DAY(DATE($B$5,3,0)),DATE($B$5,2,6),"")))</x:f>
        <x:v>46424</x:v>
      </x:c>
      <x:c r="D12" s="21" t="n">
        <x:f>IF(NOT(ISNUMBER($B$5)),"",IF(OR($B$5&lt;1901,$B$5&gt;9998,INT($B$5)&lt;&gt;$B$5),"Eingaben prüfen",IF(6&lt;=DAY(DATE($B$5,4,0)),DATE($B$5,3,6),"")))</x:f>
        <x:v>46452</x:v>
      </x:c>
      <x:c r="E12" s="21" t="n">
        <x:f>IF(NOT(ISNUMBER($B$5)),"",IF(OR($B$5&lt;1901,$B$5&gt;9998,INT($B$5)&lt;&gt;$B$5),"Eingaben prüfen",IF(6&lt;=DAY(DATE($B$5,5,0)),DATE($B$5,4,6),"")))</x:f>
        <x:v>46483</x:v>
      </x:c>
      <x:c r="F12" s="21" t="n">
        <x:f>IF(NOT(ISNUMBER($B$5)),"",IF(OR($B$5&lt;1901,$B$5&gt;9998,INT($B$5)&lt;&gt;$B$5),"Eingaben prüfen",IF(6&lt;=DAY(DATE($B$5,6,0)),DATE($B$5,5,6),"")))</x:f>
        <x:v>46513</x:v>
      </x:c>
      <x:c r="G12" s="21" t="n">
        <x:f>IF(NOT(ISNUMBER($B$5)),"",IF(OR($B$5&lt;1901,$B$5&gt;9998,INT($B$5)&lt;&gt;$B$5),"Eingaben prüfen",IF(6&lt;=DAY(DATE($B$5,7,0)),DATE($B$5,6,6),"")))</x:f>
        <x:v>46544</x:v>
      </x:c>
      <x:c r="H12" s="21" t="n">
        <x:f>IF(NOT(ISNUMBER($B$5)),"",IF(OR($B$5&lt;1901,$B$5&gt;9998,INT($B$5)&lt;&gt;$B$5),"Eingaben prüfen",IF(6&lt;=DAY(DATE($B$5,8,0)),DATE($B$5,7,6),"")))</x:f>
        <x:v>46574</x:v>
      </x:c>
      <x:c r="I12" s="21" t="n">
        <x:f>IF(NOT(ISNUMBER($B$5)),"",IF(OR($B$5&lt;1901,$B$5&gt;9998,INT($B$5)&lt;&gt;$B$5),"Eingaben prüfen",IF(6&lt;=DAY(DATE($B$5,9,0)),DATE($B$5,8,6),"")))</x:f>
        <x:v>46605</x:v>
      </x:c>
      <x:c r="J12" s="21" t="n">
        <x:f>IF(NOT(ISNUMBER($B$5)),"",IF(OR($B$5&lt;1901,$B$5&gt;9998,INT($B$5)&lt;&gt;$B$5),"Eingaben prüfen",IF(6&lt;=DAY(DATE($B$5,10,0)),DATE($B$5,9,6),"")))</x:f>
        <x:v>46636</x:v>
      </x:c>
      <x:c r="K12" s="21" t="n">
        <x:f>IF(NOT(ISNUMBER($B$5)),"",IF(OR($B$5&lt;1901,$B$5&gt;9998,INT($B$5)&lt;&gt;$B$5),"Eingaben prüfen",IF(6&lt;=DAY(DATE($B$5,11,0)),DATE($B$5,10,6),"")))</x:f>
        <x:v>46666</x:v>
      </x:c>
      <x:c r="L12" s="21" t="n">
        <x:f>IF(NOT(ISNUMBER($B$5)),"",IF(OR($B$5&lt;1901,$B$5&gt;9998,INT($B$5)&lt;&gt;$B$5),"Eingaben prüfen",IF(6&lt;=DAY(DATE($B$5,12,0)),DATE($B$5,11,6),"")))</x:f>
        <x:v>46697</x:v>
      </x:c>
      <x:c r="M12" s="21" t="n">
        <x:f>IF(NOT(ISNUMBER($B$5)),"",IF(OR($B$5&lt;1901,$B$5&gt;9998,INT($B$5)&lt;&gt;$B$5),"Eingaben prüfen",IF(6&lt;=DAY(DATE($B$5,13,0)),DATE($B$5,12,6),"")))</x:f>
        <x:v>46727</x:v>
      </x:c>
    </x:row>
    <x:row r="13" ht="35" customHeight="1">
      <x:c r="A13" s="16" t="n">
        <x:v>7</x:v>
      </x:c>
      <x:c r="B13" s="21" t="n">
        <x:f>IF(NOT(ISNUMBER($B$5)),"",IF(OR($B$5&lt;1901,$B$5&gt;9998,INT($B$5)&lt;&gt;$B$5),"Eingaben prüfen",IF(7&lt;=DAY(DATE($B$5,2,0)),DATE($B$5,1,7),"")))</x:f>
        <x:v>46394</x:v>
      </x:c>
      <x:c r="C13" s="21" t="n">
        <x:f>IF(NOT(ISNUMBER($B$5)),"",IF(OR($B$5&lt;1901,$B$5&gt;9998,INT($B$5)&lt;&gt;$B$5),"Eingaben prüfen",IF(7&lt;=DAY(DATE($B$5,3,0)),DATE($B$5,2,7),"")))</x:f>
        <x:v>46425</x:v>
      </x:c>
      <x:c r="D13" s="21" t="n">
        <x:f>IF(NOT(ISNUMBER($B$5)),"",IF(OR($B$5&lt;1901,$B$5&gt;9998,INT($B$5)&lt;&gt;$B$5),"Eingaben prüfen",IF(7&lt;=DAY(DATE($B$5,4,0)),DATE($B$5,3,7),"")))</x:f>
        <x:v>46453</x:v>
      </x:c>
      <x:c r="E13" s="21" t="n">
        <x:f>IF(NOT(ISNUMBER($B$5)),"",IF(OR($B$5&lt;1901,$B$5&gt;9998,INT($B$5)&lt;&gt;$B$5),"Eingaben prüfen",IF(7&lt;=DAY(DATE($B$5,5,0)),DATE($B$5,4,7),"")))</x:f>
        <x:v>46484</x:v>
      </x:c>
      <x:c r="F13" s="21" t="n">
        <x:f>IF(NOT(ISNUMBER($B$5)),"",IF(OR($B$5&lt;1901,$B$5&gt;9998,INT($B$5)&lt;&gt;$B$5),"Eingaben prüfen",IF(7&lt;=DAY(DATE($B$5,6,0)),DATE($B$5,5,7),"")))</x:f>
        <x:v>46514</x:v>
      </x:c>
      <x:c r="G13" s="21" t="n">
        <x:f>IF(NOT(ISNUMBER($B$5)),"",IF(OR($B$5&lt;1901,$B$5&gt;9998,INT($B$5)&lt;&gt;$B$5),"Eingaben prüfen",IF(7&lt;=DAY(DATE($B$5,7,0)),DATE($B$5,6,7),"")))</x:f>
        <x:v>46545</x:v>
      </x:c>
      <x:c r="H13" s="21" t="n">
        <x:f>IF(NOT(ISNUMBER($B$5)),"",IF(OR($B$5&lt;1901,$B$5&gt;9998,INT($B$5)&lt;&gt;$B$5),"Eingaben prüfen",IF(7&lt;=DAY(DATE($B$5,8,0)),DATE($B$5,7,7),"")))</x:f>
        <x:v>46575</x:v>
      </x:c>
      <x:c r="I13" s="21" t="n">
        <x:f>IF(NOT(ISNUMBER($B$5)),"",IF(OR($B$5&lt;1901,$B$5&gt;9998,INT($B$5)&lt;&gt;$B$5),"Eingaben prüfen",IF(7&lt;=DAY(DATE($B$5,9,0)),DATE($B$5,8,7),"")))</x:f>
        <x:v>46606</x:v>
      </x:c>
      <x:c r="J13" s="21" t="n">
        <x:f>IF(NOT(ISNUMBER($B$5)),"",IF(OR($B$5&lt;1901,$B$5&gt;9998,INT($B$5)&lt;&gt;$B$5),"Eingaben prüfen",IF(7&lt;=DAY(DATE($B$5,10,0)),DATE($B$5,9,7),"")))</x:f>
        <x:v>46637</x:v>
      </x:c>
      <x:c r="K13" s="21" t="n">
        <x:f>IF(NOT(ISNUMBER($B$5)),"",IF(OR($B$5&lt;1901,$B$5&gt;9998,INT($B$5)&lt;&gt;$B$5),"Eingaben prüfen",IF(7&lt;=DAY(DATE($B$5,11,0)),DATE($B$5,10,7),"")))</x:f>
        <x:v>46667</x:v>
      </x:c>
      <x:c r="L13" s="21" t="n">
        <x:f>IF(NOT(ISNUMBER($B$5)),"",IF(OR($B$5&lt;1901,$B$5&gt;9998,INT($B$5)&lt;&gt;$B$5),"Eingaben prüfen",IF(7&lt;=DAY(DATE($B$5,12,0)),DATE($B$5,11,7),"")))</x:f>
        <x:v>46698</x:v>
      </x:c>
      <x:c r="M13" s="21" t="n">
        <x:f>IF(NOT(ISNUMBER($B$5)),"",IF(OR($B$5&lt;1901,$B$5&gt;9998,INT($B$5)&lt;&gt;$B$5),"Eingaben prüfen",IF(7&lt;=DAY(DATE($B$5,13,0)),DATE($B$5,12,7),"")))</x:f>
        <x:v>46728</x:v>
      </x:c>
    </x:row>
    <x:row r="14" ht="35" customHeight="1">
      <x:c r="A14" s="16" t="n">
        <x:v>8</x:v>
      </x:c>
      <x:c r="B14" s="21" t="n">
        <x:f>IF(NOT(ISNUMBER($B$5)),"",IF(OR($B$5&lt;1901,$B$5&gt;9998,INT($B$5)&lt;&gt;$B$5),"Eingaben prüfen",IF(8&lt;=DAY(DATE($B$5,2,0)),DATE($B$5,1,8),"")))</x:f>
        <x:v>46395</x:v>
      </x:c>
      <x:c r="C14" s="21" t="n">
        <x:f>IF(NOT(ISNUMBER($B$5)),"",IF(OR($B$5&lt;1901,$B$5&gt;9998,INT($B$5)&lt;&gt;$B$5),"Eingaben prüfen",IF(8&lt;=DAY(DATE($B$5,3,0)),DATE($B$5,2,8),"")))</x:f>
        <x:v>46426</x:v>
      </x:c>
      <x:c r="D14" s="21" t="n">
        <x:f>IF(NOT(ISNUMBER($B$5)),"",IF(OR($B$5&lt;1901,$B$5&gt;9998,INT($B$5)&lt;&gt;$B$5),"Eingaben prüfen",IF(8&lt;=DAY(DATE($B$5,4,0)),DATE($B$5,3,8),"")))</x:f>
        <x:v>46454</x:v>
      </x:c>
      <x:c r="E14" s="21" t="n">
        <x:f>IF(NOT(ISNUMBER($B$5)),"",IF(OR($B$5&lt;1901,$B$5&gt;9998,INT($B$5)&lt;&gt;$B$5),"Eingaben prüfen",IF(8&lt;=DAY(DATE($B$5,5,0)),DATE($B$5,4,8),"")))</x:f>
        <x:v>46485</x:v>
      </x:c>
      <x:c r="F14" s="21" t="n">
        <x:f>IF(NOT(ISNUMBER($B$5)),"",IF(OR($B$5&lt;1901,$B$5&gt;9998,INT($B$5)&lt;&gt;$B$5),"Eingaben prüfen",IF(8&lt;=DAY(DATE($B$5,6,0)),DATE($B$5,5,8),"")))</x:f>
        <x:v>46515</x:v>
      </x:c>
      <x:c r="G14" s="21" t="n">
        <x:f>IF(NOT(ISNUMBER($B$5)),"",IF(OR($B$5&lt;1901,$B$5&gt;9998,INT($B$5)&lt;&gt;$B$5),"Eingaben prüfen",IF(8&lt;=DAY(DATE($B$5,7,0)),DATE($B$5,6,8),"")))</x:f>
        <x:v>46546</x:v>
      </x:c>
      <x:c r="H14" s="21" t="n">
        <x:f>IF(NOT(ISNUMBER($B$5)),"",IF(OR($B$5&lt;1901,$B$5&gt;9998,INT($B$5)&lt;&gt;$B$5),"Eingaben prüfen",IF(8&lt;=DAY(DATE($B$5,8,0)),DATE($B$5,7,8),"")))</x:f>
        <x:v>46576</x:v>
      </x:c>
      <x:c r="I14" s="21" t="n">
        <x:f>IF(NOT(ISNUMBER($B$5)),"",IF(OR($B$5&lt;1901,$B$5&gt;9998,INT($B$5)&lt;&gt;$B$5),"Eingaben prüfen",IF(8&lt;=DAY(DATE($B$5,9,0)),DATE($B$5,8,8),"")))</x:f>
        <x:v>46607</x:v>
      </x:c>
      <x:c r="J14" s="21" t="n">
        <x:f>IF(NOT(ISNUMBER($B$5)),"",IF(OR($B$5&lt;1901,$B$5&gt;9998,INT($B$5)&lt;&gt;$B$5),"Eingaben prüfen",IF(8&lt;=DAY(DATE($B$5,10,0)),DATE($B$5,9,8),"")))</x:f>
        <x:v>46638</x:v>
      </x:c>
      <x:c r="K14" s="21" t="n">
        <x:f>IF(NOT(ISNUMBER($B$5)),"",IF(OR($B$5&lt;1901,$B$5&gt;9998,INT($B$5)&lt;&gt;$B$5),"Eingaben prüfen",IF(8&lt;=DAY(DATE($B$5,11,0)),DATE($B$5,10,8),"")))</x:f>
        <x:v>46668</x:v>
      </x:c>
      <x:c r="L14" s="21" t="n">
        <x:f>IF(NOT(ISNUMBER($B$5)),"",IF(OR($B$5&lt;1901,$B$5&gt;9998,INT($B$5)&lt;&gt;$B$5),"Eingaben prüfen",IF(8&lt;=DAY(DATE($B$5,12,0)),DATE($B$5,11,8),"")))</x:f>
        <x:v>46699</x:v>
      </x:c>
      <x:c r="M14" s="21" t="n">
        <x:f>IF(NOT(ISNUMBER($B$5)),"",IF(OR($B$5&lt;1901,$B$5&gt;9998,INT($B$5)&lt;&gt;$B$5),"Eingaben prüfen",IF(8&lt;=DAY(DATE($B$5,13,0)),DATE($B$5,12,8),"")))</x:f>
        <x:v>46729</x:v>
      </x:c>
    </x:row>
    <x:row r="15" ht="35" customHeight="1">
      <x:c r="A15" s="16" t="n">
        <x:v>9</x:v>
      </x:c>
      <x:c r="B15" s="21" t="n">
        <x:f>IF(NOT(ISNUMBER($B$5)),"",IF(OR($B$5&lt;1901,$B$5&gt;9998,INT($B$5)&lt;&gt;$B$5),"Eingaben prüfen",IF(9&lt;=DAY(DATE($B$5,2,0)),DATE($B$5,1,9),"")))</x:f>
        <x:v>46396</x:v>
      </x:c>
      <x:c r="C15" s="21" t="n">
        <x:f>IF(NOT(ISNUMBER($B$5)),"",IF(OR($B$5&lt;1901,$B$5&gt;9998,INT($B$5)&lt;&gt;$B$5),"Eingaben prüfen",IF(9&lt;=DAY(DATE($B$5,3,0)),DATE($B$5,2,9),"")))</x:f>
        <x:v>46427</x:v>
      </x:c>
      <x:c r="D15" s="21" t="n">
        <x:f>IF(NOT(ISNUMBER($B$5)),"",IF(OR($B$5&lt;1901,$B$5&gt;9998,INT($B$5)&lt;&gt;$B$5),"Eingaben prüfen",IF(9&lt;=DAY(DATE($B$5,4,0)),DATE($B$5,3,9),"")))</x:f>
        <x:v>46455</x:v>
      </x:c>
      <x:c r="E15" s="21" t="n">
        <x:f>IF(NOT(ISNUMBER($B$5)),"",IF(OR($B$5&lt;1901,$B$5&gt;9998,INT($B$5)&lt;&gt;$B$5),"Eingaben prüfen",IF(9&lt;=DAY(DATE($B$5,5,0)),DATE($B$5,4,9),"")))</x:f>
        <x:v>46486</x:v>
      </x:c>
      <x:c r="F15" s="21" t="n">
        <x:f>IF(NOT(ISNUMBER($B$5)),"",IF(OR($B$5&lt;1901,$B$5&gt;9998,INT($B$5)&lt;&gt;$B$5),"Eingaben prüfen",IF(9&lt;=DAY(DATE($B$5,6,0)),DATE($B$5,5,9),"")))</x:f>
        <x:v>46516</x:v>
      </x:c>
      <x:c r="G15" s="21" t="n">
        <x:f>IF(NOT(ISNUMBER($B$5)),"",IF(OR($B$5&lt;1901,$B$5&gt;9998,INT($B$5)&lt;&gt;$B$5),"Eingaben prüfen",IF(9&lt;=DAY(DATE($B$5,7,0)),DATE($B$5,6,9),"")))</x:f>
        <x:v>46547</x:v>
      </x:c>
      <x:c r="H15" s="21" t="n">
        <x:f>IF(NOT(ISNUMBER($B$5)),"",IF(OR($B$5&lt;1901,$B$5&gt;9998,INT($B$5)&lt;&gt;$B$5),"Eingaben prüfen",IF(9&lt;=DAY(DATE($B$5,8,0)),DATE($B$5,7,9),"")))</x:f>
        <x:v>46577</x:v>
      </x:c>
      <x:c r="I15" s="21" t="n">
        <x:f>IF(NOT(ISNUMBER($B$5)),"",IF(OR($B$5&lt;1901,$B$5&gt;9998,INT($B$5)&lt;&gt;$B$5),"Eingaben prüfen",IF(9&lt;=DAY(DATE($B$5,9,0)),DATE($B$5,8,9),"")))</x:f>
        <x:v>46608</x:v>
      </x:c>
      <x:c r="J15" s="21" t="n">
        <x:f>IF(NOT(ISNUMBER($B$5)),"",IF(OR($B$5&lt;1901,$B$5&gt;9998,INT($B$5)&lt;&gt;$B$5),"Eingaben prüfen",IF(9&lt;=DAY(DATE($B$5,10,0)),DATE($B$5,9,9),"")))</x:f>
        <x:v>46639</x:v>
      </x:c>
      <x:c r="K15" s="21" t="n">
        <x:f>IF(NOT(ISNUMBER($B$5)),"",IF(OR($B$5&lt;1901,$B$5&gt;9998,INT($B$5)&lt;&gt;$B$5),"Eingaben prüfen",IF(9&lt;=DAY(DATE($B$5,11,0)),DATE($B$5,10,9),"")))</x:f>
        <x:v>46669</x:v>
      </x:c>
      <x:c r="L15" s="21" t="n">
        <x:f>IF(NOT(ISNUMBER($B$5)),"",IF(OR($B$5&lt;1901,$B$5&gt;9998,INT($B$5)&lt;&gt;$B$5),"Eingaben prüfen",IF(9&lt;=DAY(DATE($B$5,12,0)),DATE($B$5,11,9),"")))</x:f>
        <x:v>46700</x:v>
      </x:c>
      <x:c r="M15" s="21" t="n">
        <x:f>IF(NOT(ISNUMBER($B$5)),"",IF(OR($B$5&lt;1901,$B$5&gt;9998,INT($B$5)&lt;&gt;$B$5),"Eingaben prüfen",IF(9&lt;=DAY(DATE($B$5,13,0)),DATE($B$5,12,9),"")))</x:f>
        <x:v>46730</x:v>
      </x:c>
    </x:row>
    <x:row r="16" ht="35" customHeight="1">
      <x:c r="A16" s="16" t="n">
        <x:v>10</x:v>
      </x:c>
      <x:c r="B16" s="21" t="n">
        <x:f>IF(NOT(ISNUMBER($B$5)),"",IF(OR($B$5&lt;1901,$B$5&gt;9998,INT($B$5)&lt;&gt;$B$5),"Eingaben prüfen",IF(10&lt;=DAY(DATE($B$5,2,0)),DATE($B$5,1,10),"")))</x:f>
        <x:v>46397</x:v>
      </x:c>
      <x:c r="C16" s="21" t="n">
        <x:f>IF(NOT(ISNUMBER($B$5)),"",IF(OR($B$5&lt;1901,$B$5&gt;9998,INT($B$5)&lt;&gt;$B$5),"Eingaben prüfen",IF(10&lt;=DAY(DATE($B$5,3,0)),DATE($B$5,2,10),"")))</x:f>
        <x:v>46428</x:v>
      </x:c>
      <x:c r="D16" s="21" t="n">
        <x:f>IF(NOT(ISNUMBER($B$5)),"",IF(OR($B$5&lt;1901,$B$5&gt;9998,INT($B$5)&lt;&gt;$B$5),"Eingaben prüfen",IF(10&lt;=DAY(DATE($B$5,4,0)),DATE($B$5,3,10),"")))</x:f>
        <x:v>46456</x:v>
      </x:c>
      <x:c r="E16" s="21" t="n">
        <x:f>IF(NOT(ISNUMBER($B$5)),"",IF(OR($B$5&lt;1901,$B$5&gt;9998,INT($B$5)&lt;&gt;$B$5),"Eingaben prüfen",IF(10&lt;=DAY(DATE($B$5,5,0)),DATE($B$5,4,10),"")))</x:f>
        <x:v>46487</x:v>
      </x:c>
      <x:c r="F16" s="21" t="n">
        <x:f>IF(NOT(ISNUMBER($B$5)),"",IF(OR($B$5&lt;1901,$B$5&gt;9998,INT($B$5)&lt;&gt;$B$5),"Eingaben prüfen",IF(10&lt;=DAY(DATE($B$5,6,0)),DATE($B$5,5,10),"")))</x:f>
        <x:v>46517</x:v>
      </x:c>
      <x:c r="G16" s="21" t="n">
        <x:f>IF(NOT(ISNUMBER($B$5)),"",IF(OR($B$5&lt;1901,$B$5&gt;9998,INT($B$5)&lt;&gt;$B$5),"Eingaben prüfen",IF(10&lt;=DAY(DATE($B$5,7,0)),DATE($B$5,6,10),"")))</x:f>
        <x:v>46548</x:v>
      </x:c>
      <x:c r="H16" s="21" t="n">
        <x:f>IF(NOT(ISNUMBER($B$5)),"",IF(OR($B$5&lt;1901,$B$5&gt;9998,INT($B$5)&lt;&gt;$B$5),"Eingaben prüfen",IF(10&lt;=DAY(DATE($B$5,8,0)),DATE($B$5,7,10),"")))</x:f>
        <x:v>46578</x:v>
      </x:c>
      <x:c r="I16" s="21" t="n">
        <x:f>IF(NOT(ISNUMBER($B$5)),"",IF(OR($B$5&lt;1901,$B$5&gt;9998,INT($B$5)&lt;&gt;$B$5),"Eingaben prüfen",IF(10&lt;=DAY(DATE($B$5,9,0)),DATE($B$5,8,10),"")))</x:f>
        <x:v>46609</x:v>
      </x:c>
      <x:c r="J16" s="21" t="n">
        <x:f>IF(NOT(ISNUMBER($B$5)),"",IF(OR($B$5&lt;1901,$B$5&gt;9998,INT($B$5)&lt;&gt;$B$5),"Eingaben prüfen",IF(10&lt;=DAY(DATE($B$5,10,0)),DATE($B$5,9,10),"")))</x:f>
        <x:v>46640</x:v>
      </x:c>
      <x:c r="K16" s="21" t="n">
        <x:f>IF(NOT(ISNUMBER($B$5)),"",IF(OR($B$5&lt;1901,$B$5&gt;9998,INT($B$5)&lt;&gt;$B$5),"Eingaben prüfen",IF(10&lt;=DAY(DATE($B$5,11,0)),DATE($B$5,10,10),"")))</x:f>
        <x:v>46670</x:v>
      </x:c>
      <x:c r="L16" s="21" t="n">
        <x:f>IF(NOT(ISNUMBER($B$5)),"",IF(OR($B$5&lt;1901,$B$5&gt;9998,INT($B$5)&lt;&gt;$B$5),"Eingaben prüfen",IF(10&lt;=DAY(DATE($B$5,12,0)),DATE($B$5,11,10),"")))</x:f>
        <x:v>46701</x:v>
      </x:c>
      <x:c r="M16" s="21" t="n">
        <x:f>IF(NOT(ISNUMBER($B$5)),"",IF(OR($B$5&lt;1901,$B$5&gt;9998,INT($B$5)&lt;&gt;$B$5),"Eingaben prüfen",IF(10&lt;=DAY(DATE($B$5,13,0)),DATE($B$5,12,10),"")))</x:f>
        <x:v>46731</x:v>
      </x:c>
    </x:row>
    <x:row r="17" ht="35" customHeight="1">
      <x:c r="A17" s="16" t="n">
        <x:v>11</x:v>
      </x:c>
      <x:c r="B17" s="21" t="n">
        <x:f>IF(NOT(ISNUMBER($B$5)),"",IF(OR($B$5&lt;1901,$B$5&gt;9998,INT($B$5)&lt;&gt;$B$5),"Eingaben prüfen",IF(11&lt;=DAY(DATE($B$5,2,0)),DATE($B$5,1,11),"")))</x:f>
        <x:v>46398</x:v>
      </x:c>
      <x:c r="C17" s="21" t="n">
        <x:f>IF(NOT(ISNUMBER($B$5)),"",IF(OR($B$5&lt;1901,$B$5&gt;9998,INT($B$5)&lt;&gt;$B$5),"Eingaben prüfen",IF(11&lt;=DAY(DATE($B$5,3,0)),DATE($B$5,2,11),"")))</x:f>
        <x:v>46429</x:v>
      </x:c>
      <x:c r="D17" s="21" t="n">
        <x:f>IF(NOT(ISNUMBER($B$5)),"",IF(OR($B$5&lt;1901,$B$5&gt;9998,INT($B$5)&lt;&gt;$B$5),"Eingaben prüfen",IF(11&lt;=DAY(DATE($B$5,4,0)),DATE($B$5,3,11),"")))</x:f>
        <x:v>46457</x:v>
      </x:c>
      <x:c r="E17" s="21" t="n">
        <x:f>IF(NOT(ISNUMBER($B$5)),"",IF(OR($B$5&lt;1901,$B$5&gt;9998,INT($B$5)&lt;&gt;$B$5),"Eingaben prüfen",IF(11&lt;=DAY(DATE($B$5,5,0)),DATE($B$5,4,11),"")))</x:f>
        <x:v>46488</x:v>
      </x:c>
      <x:c r="F17" s="21" t="n">
        <x:f>IF(NOT(ISNUMBER($B$5)),"",IF(OR($B$5&lt;1901,$B$5&gt;9998,INT($B$5)&lt;&gt;$B$5),"Eingaben prüfen",IF(11&lt;=DAY(DATE($B$5,6,0)),DATE($B$5,5,11),"")))</x:f>
        <x:v>46518</x:v>
      </x:c>
      <x:c r="G17" s="21" t="n">
        <x:f>IF(NOT(ISNUMBER($B$5)),"",IF(OR($B$5&lt;1901,$B$5&gt;9998,INT($B$5)&lt;&gt;$B$5),"Eingaben prüfen",IF(11&lt;=DAY(DATE($B$5,7,0)),DATE($B$5,6,11),"")))</x:f>
        <x:v>46549</x:v>
      </x:c>
      <x:c r="H17" s="21" t="n">
        <x:f>IF(NOT(ISNUMBER($B$5)),"",IF(OR($B$5&lt;1901,$B$5&gt;9998,INT($B$5)&lt;&gt;$B$5),"Eingaben prüfen",IF(11&lt;=DAY(DATE($B$5,8,0)),DATE($B$5,7,11),"")))</x:f>
        <x:v>46579</x:v>
      </x:c>
      <x:c r="I17" s="21" t="n">
        <x:f>IF(NOT(ISNUMBER($B$5)),"",IF(OR($B$5&lt;1901,$B$5&gt;9998,INT($B$5)&lt;&gt;$B$5),"Eingaben prüfen",IF(11&lt;=DAY(DATE($B$5,9,0)),DATE($B$5,8,11),"")))</x:f>
        <x:v>46610</x:v>
      </x:c>
      <x:c r="J17" s="21" t="n">
        <x:f>IF(NOT(ISNUMBER($B$5)),"",IF(OR($B$5&lt;1901,$B$5&gt;9998,INT($B$5)&lt;&gt;$B$5),"Eingaben prüfen",IF(11&lt;=DAY(DATE($B$5,10,0)),DATE($B$5,9,11),"")))</x:f>
        <x:v>46641</x:v>
      </x:c>
      <x:c r="K17" s="21" t="n">
        <x:f>IF(NOT(ISNUMBER($B$5)),"",IF(OR($B$5&lt;1901,$B$5&gt;9998,INT($B$5)&lt;&gt;$B$5),"Eingaben prüfen",IF(11&lt;=DAY(DATE($B$5,11,0)),DATE($B$5,10,11),"")))</x:f>
        <x:v>46671</x:v>
      </x:c>
      <x:c r="L17" s="21" t="n">
        <x:f>IF(NOT(ISNUMBER($B$5)),"",IF(OR($B$5&lt;1901,$B$5&gt;9998,INT($B$5)&lt;&gt;$B$5),"Eingaben prüfen",IF(11&lt;=DAY(DATE($B$5,12,0)),DATE($B$5,11,11),"")))</x:f>
        <x:v>46702</x:v>
      </x:c>
      <x:c r="M17" s="21" t="n">
        <x:f>IF(NOT(ISNUMBER($B$5)),"",IF(OR($B$5&lt;1901,$B$5&gt;9998,INT($B$5)&lt;&gt;$B$5),"Eingaben prüfen",IF(11&lt;=DAY(DATE($B$5,13,0)),DATE($B$5,12,11),"")))</x:f>
        <x:v>46732</x:v>
      </x:c>
    </x:row>
    <x:row r="18" ht="35" customHeight="1">
      <x:c r="A18" s="16" t="n">
        <x:v>12</x:v>
      </x:c>
      <x:c r="B18" s="21" t="n">
        <x:f>IF(NOT(ISNUMBER($B$5)),"",IF(OR($B$5&lt;1901,$B$5&gt;9998,INT($B$5)&lt;&gt;$B$5),"Eingaben prüfen",IF(12&lt;=DAY(DATE($B$5,2,0)),DATE($B$5,1,12),"")))</x:f>
        <x:v>46399</x:v>
      </x:c>
      <x:c r="C18" s="21" t="n">
        <x:f>IF(NOT(ISNUMBER($B$5)),"",IF(OR($B$5&lt;1901,$B$5&gt;9998,INT($B$5)&lt;&gt;$B$5),"Eingaben prüfen",IF(12&lt;=DAY(DATE($B$5,3,0)),DATE($B$5,2,12),"")))</x:f>
        <x:v>46430</x:v>
      </x:c>
      <x:c r="D18" s="21" t="n">
        <x:f>IF(NOT(ISNUMBER($B$5)),"",IF(OR($B$5&lt;1901,$B$5&gt;9998,INT($B$5)&lt;&gt;$B$5),"Eingaben prüfen",IF(12&lt;=DAY(DATE($B$5,4,0)),DATE($B$5,3,12),"")))</x:f>
        <x:v>46458</x:v>
      </x:c>
      <x:c r="E18" s="21" t="n">
        <x:f>IF(NOT(ISNUMBER($B$5)),"",IF(OR($B$5&lt;1901,$B$5&gt;9998,INT($B$5)&lt;&gt;$B$5),"Eingaben prüfen",IF(12&lt;=DAY(DATE($B$5,5,0)),DATE($B$5,4,12),"")))</x:f>
        <x:v>46489</x:v>
      </x:c>
      <x:c r="F18" s="21" t="n">
        <x:f>IF(NOT(ISNUMBER($B$5)),"",IF(OR($B$5&lt;1901,$B$5&gt;9998,INT($B$5)&lt;&gt;$B$5),"Eingaben prüfen",IF(12&lt;=DAY(DATE($B$5,6,0)),DATE($B$5,5,12),"")))</x:f>
        <x:v>46519</x:v>
      </x:c>
      <x:c r="G18" s="21" t="n">
        <x:f>IF(NOT(ISNUMBER($B$5)),"",IF(OR($B$5&lt;1901,$B$5&gt;9998,INT($B$5)&lt;&gt;$B$5),"Eingaben prüfen",IF(12&lt;=DAY(DATE($B$5,7,0)),DATE($B$5,6,12),"")))</x:f>
        <x:v>46550</x:v>
      </x:c>
      <x:c r="H18" s="21" t="n">
        <x:f>IF(NOT(ISNUMBER($B$5)),"",IF(OR($B$5&lt;1901,$B$5&gt;9998,INT($B$5)&lt;&gt;$B$5),"Eingaben prüfen",IF(12&lt;=DAY(DATE($B$5,8,0)),DATE($B$5,7,12),"")))</x:f>
        <x:v>46580</x:v>
      </x:c>
      <x:c r="I18" s="21" t="n">
        <x:f>IF(NOT(ISNUMBER($B$5)),"",IF(OR($B$5&lt;1901,$B$5&gt;9998,INT($B$5)&lt;&gt;$B$5),"Eingaben prüfen",IF(12&lt;=DAY(DATE($B$5,9,0)),DATE($B$5,8,12),"")))</x:f>
        <x:v>46611</x:v>
      </x:c>
      <x:c r="J18" s="21" t="n">
        <x:f>IF(NOT(ISNUMBER($B$5)),"",IF(OR($B$5&lt;1901,$B$5&gt;9998,INT($B$5)&lt;&gt;$B$5),"Eingaben prüfen",IF(12&lt;=DAY(DATE($B$5,10,0)),DATE($B$5,9,12),"")))</x:f>
        <x:v>46642</x:v>
      </x:c>
      <x:c r="K18" s="21" t="n">
        <x:f>IF(NOT(ISNUMBER($B$5)),"",IF(OR($B$5&lt;1901,$B$5&gt;9998,INT($B$5)&lt;&gt;$B$5),"Eingaben prüfen",IF(12&lt;=DAY(DATE($B$5,11,0)),DATE($B$5,10,12),"")))</x:f>
        <x:v>46672</x:v>
      </x:c>
      <x:c r="L18" s="21" t="n">
        <x:f>IF(NOT(ISNUMBER($B$5)),"",IF(OR($B$5&lt;1901,$B$5&gt;9998,INT($B$5)&lt;&gt;$B$5),"Eingaben prüfen",IF(12&lt;=DAY(DATE($B$5,12,0)),DATE($B$5,11,12),"")))</x:f>
        <x:v>46703</x:v>
      </x:c>
      <x:c r="M18" s="21" t="n">
        <x:f>IF(NOT(ISNUMBER($B$5)),"",IF(OR($B$5&lt;1901,$B$5&gt;9998,INT($B$5)&lt;&gt;$B$5),"Eingaben prüfen",IF(12&lt;=DAY(DATE($B$5,13,0)),DATE($B$5,12,12),"")))</x:f>
        <x:v>46733</x:v>
      </x:c>
    </x:row>
    <x:row r="19" ht="35" customHeight="1">
      <x:c r="A19" s="16" t="n">
        <x:v>13</x:v>
      </x:c>
      <x:c r="B19" s="21" t="n">
        <x:f>IF(NOT(ISNUMBER($B$5)),"",IF(OR($B$5&lt;1901,$B$5&gt;9998,INT($B$5)&lt;&gt;$B$5),"Eingaben prüfen",IF(13&lt;=DAY(DATE($B$5,2,0)),DATE($B$5,1,13),"")))</x:f>
        <x:v>46400</x:v>
      </x:c>
      <x:c r="C19" s="21" t="n">
        <x:f>IF(NOT(ISNUMBER($B$5)),"",IF(OR($B$5&lt;1901,$B$5&gt;9998,INT($B$5)&lt;&gt;$B$5),"Eingaben prüfen",IF(13&lt;=DAY(DATE($B$5,3,0)),DATE($B$5,2,13),"")))</x:f>
        <x:v>46431</x:v>
      </x:c>
      <x:c r="D19" s="21" t="n">
        <x:f>IF(NOT(ISNUMBER($B$5)),"",IF(OR($B$5&lt;1901,$B$5&gt;9998,INT($B$5)&lt;&gt;$B$5),"Eingaben prüfen",IF(13&lt;=DAY(DATE($B$5,4,0)),DATE($B$5,3,13),"")))</x:f>
        <x:v>46459</x:v>
      </x:c>
      <x:c r="E19" s="21" t="n">
        <x:f>IF(NOT(ISNUMBER($B$5)),"",IF(OR($B$5&lt;1901,$B$5&gt;9998,INT($B$5)&lt;&gt;$B$5),"Eingaben prüfen",IF(13&lt;=DAY(DATE($B$5,5,0)),DATE($B$5,4,13),"")))</x:f>
        <x:v>46490</x:v>
      </x:c>
      <x:c r="F19" s="21" t="n">
        <x:f>IF(NOT(ISNUMBER($B$5)),"",IF(OR($B$5&lt;1901,$B$5&gt;9998,INT($B$5)&lt;&gt;$B$5),"Eingaben prüfen",IF(13&lt;=DAY(DATE($B$5,6,0)),DATE($B$5,5,13),"")))</x:f>
        <x:v>46520</x:v>
      </x:c>
      <x:c r="G19" s="21" t="n">
        <x:f>IF(NOT(ISNUMBER($B$5)),"",IF(OR($B$5&lt;1901,$B$5&gt;9998,INT($B$5)&lt;&gt;$B$5),"Eingaben prüfen",IF(13&lt;=DAY(DATE($B$5,7,0)),DATE($B$5,6,13),"")))</x:f>
        <x:v>46551</x:v>
      </x:c>
      <x:c r="H19" s="21" t="n">
        <x:f>IF(NOT(ISNUMBER($B$5)),"",IF(OR($B$5&lt;1901,$B$5&gt;9998,INT($B$5)&lt;&gt;$B$5),"Eingaben prüfen",IF(13&lt;=DAY(DATE($B$5,8,0)),DATE($B$5,7,13),"")))</x:f>
        <x:v>46581</x:v>
      </x:c>
      <x:c r="I19" s="21" t="n">
        <x:f>IF(NOT(ISNUMBER($B$5)),"",IF(OR($B$5&lt;1901,$B$5&gt;9998,INT($B$5)&lt;&gt;$B$5),"Eingaben prüfen",IF(13&lt;=DAY(DATE($B$5,9,0)),DATE($B$5,8,13),"")))</x:f>
        <x:v>46612</x:v>
      </x:c>
      <x:c r="J19" s="21" t="n">
        <x:f>IF(NOT(ISNUMBER($B$5)),"",IF(OR($B$5&lt;1901,$B$5&gt;9998,INT($B$5)&lt;&gt;$B$5),"Eingaben prüfen",IF(13&lt;=DAY(DATE($B$5,10,0)),DATE($B$5,9,13),"")))</x:f>
        <x:v>46643</x:v>
      </x:c>
      <x:c r="K19" s="21" t="n">
        <x:f>IF(NOT(ISNUMBER($B$5)),"",IF(OR($B$5&lt;1901,$B$5&gt;9998,INT($B$5)&lt;&gt;$B$5),"Eingaben prüfen",IF(13&lt;=DAY(DATE($B$5,11,0)),DATE($B$5,10,13),"")))</x:f>
        <x:v>46673</x:v>
      </x:c>
      <x:c r="L19" s="21" t="n">
        <x:f>IF(NOT(ISNUMBER($B$5)),"",IF(OR($B$5&lt;1901,$B$5&gt;9998,INT($B$5)&lt;&gt;$B$5),"Eingaben prüfen",IF(13&lt;=DAY(DATE($B$5,12,0)),DATE($B$5,11,13),"")))</x:f>
        <x:v>46704</x:v>
      </x:c>
      <x:c r="M19" s="21" t="n">
        <x:f>IF(NOT(ISNUMBER($B$5)),"",IF(OR($B$5&lt;1901,$B$5&gt;9998,INT($B$5)&lt;&gt;$B$5),"Eingaben prüfen",IF(13&lt;=DAY(DATE($B$5,13,0)),DATE($B$5,12,13),"")))</x:f>
        <x:v>46734</x:v>
      </x:c>
    </x:row>
    <x:row r="20" ht="35" customHeight="1">
      <x:c r="A20" s="16" t="n">
        <x:v>14</x:v>
      </x:c>
      <x:c r="B20" s="21" t="n">
        <x:f>IF(NOT(ISNUMBER($B$5)),"",IF(OR($B$5&lt;1901,$B$5&gt;9998,INT($B$5)&lt;&gt;$B$5),"Eingaben prüfen",IF(14&lt;=DAY(DATE($B$5,2,0)),DATE($B$5,1,14),"")))</x:f>
        <x:v>46401</x:v>
      </x:c>
      <x:c r="C20" s="21" t="n">
        <x:f>IF(NOT(ISNUMBER($B$5)),"",IF(OR($B$5&lt;1901,$B$5&gt;9998,INT($B$5)&lt;&gt;$B$5),"Eingaben prüfen",IF(14&lt;=DAY(DATE($B$5,3,0)),DATE($B$5,2,14),"")))</x:f>
        <x:v>46432</x:v>
      </x:c>
      <x:c r="D20" s="21" t="n">
        <x:f>IF(NOT(ISNUMBER($B$5)),"",IF(OR($B$5&lt;1901,$B$5&gt;9998,INT($B$5)&lt;&gt;$B$5),"Eingaben prüfen",IF(14&lt;=DAY(DATE($B$5,4,0)),DATE($B$5,3,14),"")))</x:f>
        <x:v>46460</x:v>
      </x:c>
      <x:c r="E20" s="21" t="n">
        <x:f>IF(NOT(ISNUMBER($B$5)),"",IF(OR($B$5&lt;1901,$B$5&gt;9998,INT($B$5)&lt;&gt;$B$5),"Eingaben prüfen",IF(14&lt;=DAY(DATE($B$5,5,0)),DATE($B$5,4,14),"")))</x:f>
        <x:v>46491</x:v>
      </x:c>
      <x:c r="F20" s="21" t="n">
        <x:f>IF(NOT(ISNUMBER($B$5)),"",IF(OR($B$5&lt;1901,$B$5&gt;9998,INT($B$5)&lt;&gt;$B$5),"Eingaben prüfen",IF(14&lt;=DAY(DATE($B$5,6,0)),DATE($B$5,5,14),"")))</x:f>
        <x:v>46521</x:v>
      </x:c>
      <x:c r="G20" s="21" t="n">
        <x:f>IF(NOT(ISNUMBER($B$5)),"",IF(OR($B$5&lt;1901,$B$5&gt;9998,INT($B$5)&lt;&gt;$B$5),"Eingaben prüfen",IF(14&lt;=DAY(DATE($B$5,7,0)),DATE($B$5,6,14),"")))</x:f>
        <x:v>46552</x:v>
      </x:c>
      <x:c r="H20" s="21" t="n">
        <x:f>IF(NOT(ISNUMBER($B$5)),"",IF(OR($B$5&lt;1901,$B$5&gt;9998,INT($B$5)&lt;&gt;$B$5),"Eingaben prüfen",IF(14&lt;=DAY(DATE($B$5,8,0)),DATE($B$5,7,14),"")))</x:f>
        <x:v>46582</x:v>
      </x:c>
      <x:c r="I20" s="21" t="n">
        <x:f>IF(NOT(ISNUMBER($B$5)),"",IF(OR($B$5&lt;1901,$B$5&gt;9998,INT($B$5)&lt;&gt;$B$5),"Eingaben prüfen",IF(14&lt;=DAY(DATE($B$5,9,0)),DATE($B$5,8,14),"")))</x:f>
        <x:v>46613</x:v>
      </x:c>
      <x:c r="J20" s="21" t="n">
        <x:f>IF(NOT(ISNUMBER($B$5)),"",IF(OR($B$5&lt;1901,$B$5&gt;9998,INT($B$5)&lt;&gt;$B$5),"Eingaben prüfen",IF(14&lt;=DAY(DATE($B$5,10,0)),DATE($B$5,9,14),"")))</x:f>
        <x:v>46644</x:v>
      </x:c>
      <x:c r="K20" s="21" t="n">
        <x:f>IF(NOT(ISNUMBER($B$5)),"",IF(OR($B$5&lt;1901,$B$5&gt;9998,INT($B$5)&lt;&gt;$B$5),"Eingaben prüfen",IF(14&lt;=DAY(DATE($B$5,11,0)),DATE($B$5,10,14),"")))</x:f>
        <x:v>46674</x:v>
      </x:c>
      <x:c r="L20" s="21" t="n">
        <x:f>IF(NOT(ISNUMBER($B$5)),"",IF(OR($B$5&lt;1901,$B$5&gt;9998,INT($B$5)&lt;&gt;$B$5),"Eingaben prüfen",IF(14&lt;=DAY(DATE($B$5,12,0)),DATE($B$5,11,14),"")))</x:f>
        <x:v>46705</x:v>
      </x:c>
      <x:c r="M20" s="21" t="n">
        <x:f>IF(NOT(ISNUMBER($B$5)),"",IF(OR($B$5&lt;1901,$B$5&gt;9998,INT($B$5)&lt;&gt;$B$5),"Eingaben prüfen",IF(14&lt;=DAY(DATE($B$5,13,0)),DATE($B$5,12,14),"")))</x:f>
        <x:v>46735</x:v>
      </x:c>
    </x:row>
    <x:row r="21" ht="35" customHeight="1">
      <x:c r="A21" s="16" t="n">
        <x:v>15</x:v>
      </x:c>
      <x:c r="B21" s="21" t="n">
        <x:f>IF(NOT(ISNUMBER($B$5)),"",IF(OR($B$5&lt;1901,$B$5&gt;9998,INT($B$5)&lt;&gt;$B$5),"Eingaben prüfen",IF(15&lt;=DAY(DATE($B$5,2,0)),DATE($B$5,1,15),"")))</x:f>
        <x:v>46402</x:v>
      </x:c>
      <x:c r="C21" s="21" t="n">
        <x:f>IF(NOT(ISNUMBER($B$5)),"",IF(OR($B$5&lt;1901,$B$5&gt;9998,INT($B$5)&lt;&gt;$B$5),"Eingaben prüfen",IF(15&lt;=DAY(DATE($B$5,3,0)),DATE($B$5,2,15),"")))</x:f>
        <x:v>46433</x:v>
      </x:c>
      <x:c r="D21" s="21" t="n">
        <x:f>IF(NOT(ISNUMBER($B$5)),"",IF(OR($B$5&lt;1901,$B$5&gt;9998,INT($B$5)&lt;&gt;$B$5),"Eingaben prüfen",IF(15&lt;=DAY(DATE($B$5,4,0)),DATE($B$5,3,15),"")))</x:f>
        <x:v>46461</x:v>
      </x:c>
      <x:c r="E21" s="21" t="n">
        <x:f>IF(NOT(ISNUMBER($B$5)),"",IF(OR($B$5&lt;1901,$B$5&gt;9998,INT($B$5)&lt;&gt;$B$5),"Eingaben prüfen",IF(15&lt;=DAY(DATE($B$5,5,0)),DATE($B$5,4,15),"")))</x:f>
        <x:v>46492</x:v>
      </x:c>
      <x:c r="F21" s="21" t="n">
        <x:f>IF(NOT(ISNUMBER($B$5)),"",IF(OR($B$5&lt;1901,$B$5&gt;9998,INT($B$5)&lt;&gt;$B$5),"Eingaben prüfen",IF(15&lt;=DAY(DATE($B$5,6,0)),DATE($B$5,5,15),"")))</x:f>
        <x:v>46522</x:v>
      </x:c>
      <x:c r="G21" s="21" t="n">
        <x:f>IF(NOT(ISNUMBER($B$5)),"",IF(OR($B$5&lt;1901,$B$5&gt;9998,INT($B$5)&lt;&gt;$B$5),"Eingaben prüfen",IF(15&lt;=DAY(DATE($B$5,7,0)),DATE($B$5,6,15),"")))</x:f>
        <x:v>46553</x:v>
      </x:c>
      <x:c r="H21" s="21" t="n">
        <x:f>IF(NOT(ISNUMBER($B$5)),"",IF(OR($B$5&lt;1901,$B$5&gt;9998,INT($B$5)&lt;&gt;$B$5),"Eingaben prüfen",IF(15&lt;=DAY(DATE($B$5,8,0)),DATE($B$5,7,15),"")))</x:f>
        <x:v>46583</x:v>
      </x:c>
      <x:c r="I21" s="21" t="n">
        <x:f>IF(NOT(ISNUMBER($B$5)),"",IF(OR($B$5&lt;1901,$B$5&gt;9998,INT($B$5)&lt;&gt;$B$5),"Eingaben prüfen",IF(15&lt;=DAY(DATE($B$5,9,0)),DATE($B$5,8,15),"")))</x:f>
        <x:v>46614</x:v>
      </x:c>
      <x:c r="J21" s="21" t="n">
        <x:f>IF(NOT(ISNUMBER($B$5)),"",IF(OR($B$5&lt;1901,$B$5&gt;9998,INT($B$5)&lt;&gt;$B$5),"Eingaben prüfen",IF(15&lt;=DAY(DATE($B$5,10,0)),DATE($B$5,9,15),"")))</x:f>
        <x:v>46645</x:v>
      </x:c>
      <x:c r="K21" s="21" t="n">
        <x:f>IF(NOT(ISNUMBER($B$5)),"",IF(OR($B$5&lt;1901,$B$5&gt;9998,INT($B$5)&lt;&gt;$B$5),"Eingaben prüfen",IF(15&lt;=DAY(DATE($B$5,11,0)),DATE($B$5,10,15),"")))</x:f>
        <x:v>46675</x:v>
      </x:c>
      <x:c r="L21" s="21" t="n">
        <x:f>IF(NOT(ISNUMBER($B$5)),"",IF(OR($B$5&lt;1901,$B$5&gt;9998,INT($B$5)&lt;&gt;$B$5),"Eingaben prüfen",IF(15&lt;=DAY(DATE($B$5,12,0)),DATE($B$5,11,15),"")))</x:f>
        <x:v>46706</x:v>
      </x:c>
      <x:c r="M21" s="21" t="n">
        <x:f>IF(NOT(ISNUMBER($B$5)),"",IF(OR($B$5&lt;1901,$B$5&gt;9998,INT($B$5)&lt;&gt;$B$5),"Eingaben prüfen",IF(15&lt;=DAY(DATE($B$5,13,0)),DATE($B$5,12,15),"")))</x:f>
        <x:v>46736</x:v>
      </x:c>
    </x:row>
    <x:row r="22" ht="35" customHeight="1">
      <x:c r="A22" s="16" t="n">
        <x:v>16</x:v>
      </x:c>
      <x:c r="B22" s="21" t="n">
        <x:f>IF(NOT(ISNUMBER($B$5)),"",IF(OR($B$5&lt;1901,$B$5&gt;9998,INT($B$5)&lt;&gt;$B$5),"Eingaben prüfen",IF(16&lt;=DAY(DATE($B$5,2,0)),DATE($B$5,1,16),"")))</x:f>
        <x:v>46403</x:v>
      </x:c>
      <x:c r="C22" s="21" t="n">
        <x:f>IF(NOT(ISNUMBER($B$5)),"",IF(OR($B$5&lt;1901,$B$5&gt;9998,INT($B$5)&lt;&gt;$B$5),"Eingaben prüfen",IF(16&lt;=DAY(DATE($B$5,3,0)),DATE($B$5,2,16),"")))</x:f>
        <x:v>46434</x:v>
      </x:c>
      <x:c r="D22" s="21" t="n">
        <x:f>IF(NOT(ISNUMBER($B$5)),"",IF(OR($B$5&lt;1901,$B$5&gt;9998,INT($B$5)&lt;&gt;$B$5),"Eingaben prüfen",IF(16&lt;=DAY(DATE($B$5,4,0)),DATE($B$5,3,16),"")))</x:f>
        <x:v>46462</x:v>
      </x:c>
      <x:c r="E22" s="21" t="n">
        <x:f>IF(NOT(ISNUMBER($B$5)),"",IF(OR($B$5&lt;1901,$B$5&gt;9998,INT($B$5)&lt;&gt;$B$5),"Eingaben prüfen",IF(16&lt;=DAY(DATE($B$5,5,0)),DATE($B$5,4,16),"")))</x:f>
        <x:v>46493</x:v>
      </x:c>
      <x:c r="F22" s="21" t="n">
        <x:f>IF(NOT(ISNUMBER($B$5)),"",IF(OR($B$5&lt;1901,$B$5&gt;9998,INT($B$5)&lt;&gt;$B$5),"Eingaben prüfen",IF(16&lt;=DAY(DATE($B$5,6,0)),DATE($B$5,5,16),"")))</x:f>
        <x:v>46523</x:v>
      </x:c>
      <x:c r="G22" s="21" t="n">
        <x:f>IF(NOT(ISNUMBER($B$5)),"",IF(OR($B$5&lt;1901,$B$5&gt;9998,INT($B$5)&lt;&gt;$B$5),"Eingaben prüfen",IF(16&lt;=DAY(DATE($B$5,7,0)),DATE($B$5,6,16),"")))</x:f>
        <x:v>46554</x:v>
      </x:c>
      <x:c r="H22" s="21" t="n">
        <x:f>IF(NOT(ISNUMBER($B$5)),"",IF(OR($B$5&lt;1901,$B$5&gt;9998,INT($B$5)&lt;&gt;$B$5),"Eingaben prüfen",IF(16&lt;=DAY(DATE($B$5,8,0)),DATE($B$5,7,16),"")))</x:f>
        <x:v>46584</x:v>
      </x:c>
      <x:c r="I22" s="21" t="n">
        <x:f>IF(NOT(ISNUMBER($B$5)),"",IF(OR($B$5&lt;1901,$B$5&gt;9998,INT($B$5)&lt;&gt;$B$5),"Eingaben prüfen",IF(16&lt;=DAY(DATE($B$5,9,0)),DATE($B$5,8,16),"")))</x:f>
        <x:v>46615</x:v>
      </x:c>
      <x:c r="J22" s="21" t="n">
        <x:f>IF(NOT(ISNUMBER($B$5)),"",IF(OR($B$5&lt;1901,$B$5&gt;9998,INT($B$5)&lt;&gt;$B$5),"Eingaben prüfen",IF(16&lt;=DAY(DATE($B$5,10,0)),DATE($B$5,9,16),"")))</x:f>
        <x:v>46646</x:v>
      </x:c>
      <x:c r="K22" s="21" t="n">
        <x:f>IF(NOT(ISNUMBER($B$5)),"",IF(OR($B$5&lt;1901,$B$5&gt;9998,INT($B$5)&lt;&gt;$B$5),"Eingaben prüfen",IF(16&lt;=DAY(DATE($B$5,11,0)),DATE($B$5,10,16),"")))</x:f>
        <x:v>46676</x:v>
      </x:c>
      <x:c r="L22" s="21" t="n">
        <x:f>IF(NOT(ISNUMBER($B$5)),"",IF(OR($B$5&lt;1901,$B$5&gt;9998,INT($B$5)&lt;&gt;$B$5),"Eingaben prüfen",IF(16&lt;=DAY(DATE($B$5,12,0)),DATE($B$5,11,16),"")))</x:f>
        <x:v>46707</x:v>
      </x:c>
      <x:c r="M22" s="21" t="n">
        <x:f>IF(NOT(ISNUMBER($B$5)),"",IF(OR($B$5&lt;1901,$B$5&gt;9998,INT($B$5)&lt;&gt;$B$5),"Eingaben prüfen",IF(16&lt;=DAY(DATE($B$5,13,0)),DATE($B$5,12,16),"")))</x:f>
        <x:v>46737</x:v>
      </x:c>
    </x:row>
    <x:row r="23" ht="35" customHeight="1">
      <x:c r="A23" s="16" t="n">
        <x:v>17</x:v>
      </x:c>
      <x:c r="B23" s="21" t="n">
        <x:f>IF(NOT(ISNUMBER($B$5)),"",IF(OR($B$5&lt;1901,$B$5&gt;9998,INT($B$5)&lt;&gt;$B$5),"Eingaben prüfen",IF(17&lt;=DAY(DATE($B$5,2,0)),DATE($B$5,1,17),"")))</x:f>
        <x:v>46404</x:v>
      </x:c>
      <x:c r="C23" s="21" t="n">
        <x:f>IF(NOT(ISNUMBER($B$5)),"",IF(OR($B$5&lt;1901,$B$5&gt;9998,INT($B$5)&lt;&gt;$B$5),"Eingaben prüfen",IF(17&lt;=DAY(DATE($B$5,3,0)),DATE($B$5,2,17),"")))</x:f>
        <x:v>46435</x:v>
      </x:c>
      <x:c r="D23" s="21" t="n">
        <x:f>IF(NOT(ISNUMBER($B$5)),"",IF(OR($B$5&lt;1901,$B$5&gt;9998,INT($B$5)&lt;&gt;$B$5),"Eingaben prüfen",IF(17&lt;=DAY(DATE($B$5,4,0)),DATE($B$5,3,17),"")))</x:f>
        <x:v>46463</x:v>
      </x:c>
      <x:c r="E23" s="21" t="n">
        <x:f>IF(NOT(ISNUMBER($B$5)),"",IF(OR($B$5&lt;1901,$B$5&gt;9998,INT($B$5)&lt;&gt;$B$5),"Eingaben prüfen",IF(17&lt;=DAY(DATE($B$5,5,0)),DATE($B$5,4,17),"")))</x:f>
        <x:v>46494</x:v>
      </x:c>
      <x:c r="F23" s="21" t="n">
        <x:f>IF(NOT(ISNUMBER($B$5)),"",IF(OR($B$5&lt;1901,$B$5&gt;9998,INT($B$5)&lt;&gt;$B$5),"Eingaben prüfen",IF(17&lt;=DAY(DATE($B$5,6,0)),DATE($B$5,5,17),"")))</x:f>
        <x:v>46524</x:v>
      </x:c>
      <x:c r="G23" s="21" t="n">
        <x:f>IF(NOT(ISNUMBER($B$5)),"",IF(OR($B$5&lt;1901,$B$5&gt;9998,INT($B$5)&lt;&gt;$B$5),"Eingaben prüfen",IF(17&lt;=DAY(DATE($B$5,7,0)),DATE($B$5,6,17),"")))</x:f>
        <x:v>46555</x:v>
      </x:c>
      <x:c r="H23" s="21" t="n">
        <x:f>IF(NOT(ISNUMBER($B$5)),"",IF(OR($B$5&lt;1901,$B$5&gt;9998,INT($B$5)&lt;&gt;$B$5),"Eingaben prüfen",IF(17&lt;=DAY(DATE($B$5,8,0)),DATE($B$5,7,17),"")))</x:f>
        <x:v>46585</x:v>
      </x:c>
      <x:c r="I23" s="21" t="n">
        <x:f>IF(NOT(ISNUMBER($B$5)),"",IF(OR($B$5&lt;1901,$B$5&gt;9998,INT($B$5)&lt;&gt;$B$5),"Eingaben prüfen",IF(17&lt;=DAY(DATE($B$5,9,0)),DATE($B$5,8,17),"")))</x:f>
        <x:v>46616</x:v>
      </x:c>
      <x:c r="J23" s="21" t="n">
        <x:f>IF(NOT(ISNUMBER($B$5)),"",IF(OR($B$5&lt;1901,$B$5&gt;9998,INT($B$5)&lt;&gt;$B$5),"Eingaben prüfen",IF(17&lt;=DAY(DATE($B$5,10,0)),DATE($B$5,9,17),"")))</x:f>
        <x:v>46647</x:v>
      </x:c>
      <x:c r="K23" s="21" t="n">
        <x:f>IF(NOT(ISNUMBER($B$5)),"",IF(OR($B$5&lt;1901,$B$5&gt;9998,INT($B$5)&lt;&gt;$B$5),"Eingaben prüfen",IF(17&lt;=DAY(DATE($B$5,11,0)),DATE($B$5,10,17),"")))</x:f>
        <x:v>46677</x:v>
      </x:c>
      <x:c r="L23" s="21" t="n">
        <x:f>IF(NOT(ISNUMBER($B$5)),"",IF(OR($B$5&lt;1901,$B$5&gt;9998,INT($B$5)&lt;&gt;$B$5),"Eingaben prüfen",IF(17&lt;=DAY(DATE($B$5,12,0)),DATE($B$5,11,17),"")))</x:f>
        <x:v>46708</x:v>
      </x:c>
      <x:c r="M23" s="21" t="n">
        <x:f>IF(NOT(ISNUMBER($B$5)),"",IF(OR($B$5&lt;1901,$B$5&gt;9998,INT($B$5)&lt;&gt;$B$5),"Eingaben prüfen",IF(17&lt;=DAY(DATE($B$5,13,0)),DATE($B$5,12,17),"")))</x:f>
        <x:v>46738</x:v>
      </x:c>
    </x:row>
    <x:row r="24" ht="35" customHeight="1">
      <x:c r="A24" s="16" t="n">
        <x:v>18</x:v>
      </x:c>
      <x:c r="B24" s="21" t="n">
        <x:f>IF(NOT(ISNUMBER($B$5)),"",IF(OR($B$5&lt;1901,$B$5&gt;9998,INT($B$5)&lt;&gt;$B$5),"Eingaben prüfen",IF(18&lt;=DAY(DATE($B$5,2,0)),DATE($B$5,1,18),"")))</x:f>
        <x:v>46405</x:v>
      </x:c>
      <x:c r="C24" s="21" t="n">
        <x:f>IF(NOT(ISNUMBER($B$5)),"",IF(OR($B$5&lt;1901,$B$5&gt;9998,INT($B$5)&lt;&gt;$B$5),"Eingaben prüfen",IF(18&lt;=DAY(DATE($B$5,3,0)),DATE($B$5,2,18),"")))</x:f>
        <x:v>46436</x:v>
      </x:c>
      <x:c r="D24" s="21" t="n">
        <x:f>IF(NOT(ISNUMBER($B$5)),"",IF(OR($B$5&lt;1901,$B$5&gt;9998,INT($B$5)&lt;&gt;$B$5),"Eingaben prüfen",IF(18&lt;=DAY(DATE($B$5,4,0)),DATE($B$5,3,18),"")))</x:f>
        <x:v>46464</x:v>
      </x:c>
      <x:c r="E24" s="21" t="n">
        <x:f>IF(NOT(ISNUMBER($B$5)),"",IF(OR($B$5&lt;1901,$B$5&gt;9998,INT($B$5)&lt;&gt;$B$5),"Eingaben prüfen",IF(18&lt;=DAY(DATE($B$5,5,0)),DATE($B$5,4,18),"")))</x:f>
        <x:v>46495</x:v>
      </x:c>
      <x:c r="F24" s="21" t="n">
        <x:f>IF(NOT(ISNUMBER($B$5)),"",IF(OR($B$5&lt;1901,$B$5&gt;9998,INT($B$5)&lt;&gt;$B$5),"Eingaben prüfen",IF(18&lt;=DAY(DATE($B$5,6,0)),DATE($B$5,5,18),"")))</x:f>
        <x:v>46525</x:v>
      </x:c>
      <x:c r="G24" s="21" t="n">
        <x:f>IF(NOT(ISNUMBER($B$5)),"",IF(OR($B$5&lt;1901,$B$5&gt;9998,INT($B$5)&lt;&gt;$B$5),"Eingaben prüfen",IF(18&lt;=DAY(DATE($B$5,7,0)),DATE($B$5,6,18),"")))</x:f>
        <x:v>46556</x:v>
      </x:c>
      <x:c r="H24" s="21" t="n">
        <x:f>IF(NOT(ISNUMBER($B$5)),"",IF(OR($B$5&lt;1901,$B$5&gt;9998,INT($B$5)&lt;&gt;$B$5),"Eingaben prüfen",IF(18&lt;=DAY(DATE($B$5,8,0)),DATE($B$5,7,18),"")))</x:f>
        <x:v>46586</x:v>
      </x:c>
      <x:c r="I24" s="21" t="n">
        <x:f>IF(NOT(ISNUMBER($B$5)),"",IF(OR($B$5&lt;1901,$B$5&gt;9998,INT($B$5)&lt;&gt;$B$5),"Eingaben prüfen",IF(18&lt;=DAY(DATE($B$5,9,0)),DATE($B$5,8,18),"")))</x:f>
        <x:v>46617</x:v>
      </x:c>
      <x:c r="J24" s="21" t="n">
        <x:f>IF(NOT(ISNUMBER($B$5)),"",IF(OR($B$5&lt;1901,$B$5&gt;9998,INT($B$5)&lt;&gt;$B$5),"Eingaben prüfen",IF(18&lt;=DAY(DATE($B$5,10,0)),DATE($B$5,9,18),"")))</x:f>
        <x:v>46648</x:v>
      </x:c>
      <x:c r="K24" s="21" t="n">
        <x:f>IF(NOT(ISNUMBER($B$5)),"",IF(OR($B$5&lt;1901,$B$5&gt;9998,INT($B$5)&lt;&gt;$B$5),"Eingaben prüfen",IF(18&lt;=DAY(DATE($B$5,11,0)),DATE($B$5,10,18),"")))</x:f>
        <x:v>46678</x:v>
      </x:c>
      <x:c r="L24" s="21" t="n">
        <x:f>IF(NOT(ISNUMBER($B$5)),"",IF(OR($B$5&lt;1901,$B$5&gt;9998,INT($B$5)&lt;&gt;$B$5),"Eingaben prüfen",IF(18&lt;=DAY(DATE($B$5,12,0)),DATE($B$5,11,18),"")))</x:f>
        <x:v>46709</x:v>
      </x:c>
      <x:c r="M24" s="21" t="n">
        <x:f>IF(NOT(ISNUMBER($B$5)),"",IF(OR($B$5&lt;1901,$B$5&gt;9998,INT($B$5)&lt;&gt;$B$5),"Eingaben prüfen",IF(18&lt;=DAY(DATE($B$5,13,0)),DATE($B$5,12,18),"")))</x:f>
        <x:v>46739</x:v>
      </x:c>
    </x:row>
    <x:row r="25" ht="35" customHeight="1">
      <x:c r="A25" s="16" t="n">
        <x:v>19</x:v>
      </x:c>
      <x:c r="B25" s="21" t="n">
        <x:f>IF(NOT(ISNUMBER($B$5)),"",IF(OR($B$5&lt;1901,$B$5&gt;9998,INT($B$5)&lt;&gt;$B$5),"Eingaben prüfen",IF(19&lt;=DAY(DATE($B$5,2,0)),DATE($B$5,1,19),"")))</x:f>
        <x:v>46406</x:v>
      </x:c>
      <x:c r="C25" s="21" t="n">
        <x:f>IF(NOT(ISNUMBER($B$5)),"",IF(OR($B$5&lt;1901,$B$5&gt;9998,INT($B$5)&lt;&gt;$B$5),"Eingaben prüfen",IF(19&lt;=DAY(DATE($B$5,3,0)),DATE($B$5,2,19),"")))</x:f>
        <x:v>46437</x:v>
      </x:c>
      <x:c r="D25" s="21" t="n">
        <x:f>IF(NOT(ISNUMBER($B$5)),"",IF(OR($B$5&lt;1901,$B$5&gt;9998,INT($B$5)&lt;&gt;$B$5),"Eingaben prüfen",IF(19&lt;=DAY(DATE($B$5,4,0)),DATE($B$5,3,19),"")))</x:f>
        <x:v>46465</x:v>
      </x:c>
      <x:c r="E25" s="21" t="n">
        <x:f>IF(NOT(ISNUMBER($B$5)),"",IF(OR($B$5&lt;1901,$B$5&gt;9998,INT($B$5)&lt;&gt;$B$5),"Eingaben prüfen",IF(19&lt;=DAY(DATE($B$5,5,0)),DATE($B$5,4,19),"")))</x:f>
        <x:v>46496</x:v>
      </x:c>
      <x:c r="F25" s="21" t="n">
        <x:f>IF(NOT(ISNUMBER($B$5)),"",IF(OR($B$5&lt;1901,$B$5&gt;9998,INT($B$5)&lt;&gt;$B$5),"Eingaben prüfen",IF(19&lt;=DAY(DATE($B$5,6,0)),DATE($B$5,5,19),"")))</x:f>
        <x:v>46526</x:v>
      </x:c>
      <x:c r="G25" s="21" t="n">
        <x:f>IF(NOT(ISNUMBER($B$5)),"",IF(OR($B$5&lt;1901,$B$5&gt;9998,INT($B$5)&lt;&gt;$B$5),"Eingaben prüfen",IF(19&lt;=DAY(DATE($B$5,7,0)),DATE($B$5,6,19),"")))</x:f>
        <x:v>46557</x:v>
      </x:c>
      <x:c r="H25" s="21" t="n">
        <x:f>IF(NOT(ISNUMBER($B$5)),"",IF(OR($B$5&lt;1901,$B$5&gt;9998,INT($B$5)&lt;&gt;$B$5),"Eingaben prüfen",IF(19&lt;=DAY(DATE($B$5,8,0)),DATE($B$5,7,19),"")))</x:f>
        <x:v>46587</x:v>
      </x:c>
      <x:c r="I25" s="21" t="n">
        <x:f>IF(NOT(ISNUMBER($B$5)),"",IF(OR($B$5&lt;1901,$B$5&gt;9998,INT($B$5)&lt;&gt;$B$5),"Eingaben prüfen",IF(19&lt;=DAY(DATE($B$5,9,0)),DATE($B$5,8,19),"")))</x:f>
        <x:v>46618</x:v>
      </x:c>
      <x:c r="J25" s="21" t="n">
        <x:f>IF(NOT(ISNUMBER($B$5)),"",IF(OR($B$5&lt;1901,$B$5&gt;9998,INT($B$5)&lt;&gt;$B$5),"Eingaben prüfen",IF(19&lt;=DAY(DATE($B$5,10,0)),DATE($B$5,9,19),"")))</x:f>
        <x:v>46649</x:v>
      </x:c>
      <x:c r="K25" s="21" t="n">
        <x:f>IF(NOT(ISNUMBER($B$5)),"",IF(OR($B$5&lt;1901,$B$5&gt;9998,INT($B$5)&lt;&gt;$B$5),"Eingaben prüfen",IF(19&lt;=DAY(DATE($B$5,11,0)),DATE($B$5,10,19),"")))</x:f>
        <x:v>46679</x:v>
      </x:c>
      <x:c r="L25" s="21" t="n">
        <x:f>IF(NOT(ISNUMBER($B$5)),"",IF(OR($B$5&lt;1901,$B$5&gt;9998,INT($B$5)&lt;&gt;$B$5),"Eingaben prüfen",IF(19&lt;=DAY(DATE($B$5,12,0)),DATE($B$5,11,19),"")))</x:f>
        <x:v>46710</x:v>
      </x:c>
      <x:c r="M25" s="21" t="n">
        <x:f>IF(NOT(ISNUMBER($B$5)),"",IF(OR($B$5&lt;1901,$B$5&gt;9998,INT($B$5)&lt;&gt;$B$5),"Eingaben prüfen",IF(19&lt;=DAY(DATE($B$5,13,0)),DATE($B$5,12,19),"")))</x:f>
        <x:v>46740</x:v>
      </x:c>
    </x:row>
    <x:row r="26" ht="35" customHeight="1">
      <x:c r="A26" s="16" t="n">
        <x:v>20</x:v>
      </x:c>
      <x:c r="B26" s="21" t="n">
        <x:f>IF(NOT(ISNUMBER($B$5)),"",IF(OR($B$5&lt;1901,$B$5&gt;9998,INT($B$5)&lt;&gt;$B$5),"Eingaben prüfen",IF(20&lt;=DAY(DATE($B$5,2,0)),DATE($B$5,1,20),"")))</x:f>
        <x:v>46407</x:v>
      </x:c>
      <x:c r="C26" s="21" t="n">
        <x:f>IF(NOT(ISNUMBER($B$5)),"",IF(OR($B$5&lt;1901,$B$5&gt;9998,INT($B$5)&lt;&gt;$B$5),"Eingaben prüfen",IF(20&lt;=DAY(DATE($B$5,3,0)),DATE($B$5,2,20),"")))</x:f>
        <x:v>46438</x:v>
      </x:c>
      <x:c r="D26" s="21" t="n">
        <x:f>IF(NOT(ISNUMBER($B$5)),"",IF(OR($B$5&lt;1901,$B$5&gt;9998,INT($B$5)&lt;&gt;$B$5),"Eingaben prüfen",IF(20&lt;=DAY(DATE($B$5,4,0)),DATE($B$5,3,20),"")))</x:f>
        <x:v>46466</x:v>
      </x:c>
      <x:c r="E26" s="21" t="n">
        <x:f>IF(NOT(ISNUMBER($B$5)),"",IF(OR($B$5&lt;1901,$B$5&gt;9998,INT($B$5)&lt;&gt;$B$5),"Eingaben prüfen",IF(20&lt;=DAY(DATE($B$5,5,0)),DATE($B$5,4,20),"")))</x:f>
        <x:v>46497</x:v>
      </x:c>
      <x:c r="F26" s="21" t="n">
        <x:f>IF(NOT(ISNUMBER($B$5)),"",IF(OR($B$5&lt;1901,$B$5&gt;9998,INT($B$5)&lt;&gt;$B$5),"Eingaben prüfen",IF(20&lt;=DAY(DATE($B$5,6,0)),DATE($B$5,5,20),"")))</x:f>
        <x:v>46527</x:v>
      </x:c>
      <x:c r="G26" s="21" t="n">
        <x:f>IF(NOT(ISNUMBER($B$5)),"",IF(OR($B$5&lt;1901,$B$5&gt;9998,INT($B$5)&lt;&gt;$B$5),"Eingaben prüfen",IF(20&lt;=DAY(DATE($B$5,7,0)),DATE($B$5,6,20),"")))</x:f>
        <x:v>46558</x:v>
      </x:c>
      <x:c r="H26" s="21" t="n">
        <x:f>IF(NOT(ISNUMBER($B$5)),"",IF(OR($B$5&lt;1901,$B$5&gt;9998,INT($B$5)&lt;&gt;$B$5),"Eingaben prüfen",IF(20&lt;=DAY(DATE($B$5,8,0)),DATE($B$5,7,20),"")))</x:f>
        <x:v>46588</x:v>
      </x:c>
      <x:c r="I26" s="21" t="n">
        <x:f>IF(NOT(ISNUMBER($B$5)),"",IF(OR($B$5&lt;1901,$B$5&gt;9998,INT($B$5)&lt;&gt;$B$5),"Eingaben prüfen",IF(20&lt;=DAY(DATE($B$5,9,0)),DATE($B$5,8,20),"")))</x:f>
        <x:v>46619</x:v>
      </x:c>
      <x:c r="J26" s="21" t="n">
        <x:f>IF(NOT(ISNUMBER($B$5)),"",IF(OR($B$5&lt;1901,$B$5&gt;9998,INT($B$5)&lt;&gt;$B$5),"Eingaben prüfen",IF(20&lt;=DAY(DATE($B$5,10,0)),DATE($B$5,9,20),"")))</x:f>
        <x:v>46650</x:v>
      </x:c>
      <x:c r="K26" s="21" t="n">
        <x:f>IF(NOT(ISNUMBER($B$5)),"",IF(OR($B$5&lt;1901,$B$5&gt;9998,INT($B$5)&lt;&gt;$B$5),"Eingaben prüfen",IF(20&lt;=DAY(DATE($B$5,11,0)),DATE($B$5,10,20),"")))</x:f>
        <x:v>46680</x:v>
      </x:c>
      <x:c r="L26" s="21" t="n">
        <x:f>IF(NOT(ISNUMBER($B$5)),"",IF(OR($B$5&lt;1901,$B$5&gt;9998,INT($B$5)&lt;&gt;$B$5),"Eingaben prüfen",IF(20&lt;=DAY(DATE($B$5,12,0)),DATE($B$5,11,20),"")))</x:f>
        <x:v>46711</x:v>
      </x:c>
      <x:c r="M26" s="21" t="n">
        <x:f>IF(NOT(ISNUMBER($B$5)),"",IF(OR($B$5&lt;1901,$B$5&gt;9998,INT($B$5)&lt;&gt;$B$5),"Eingaben prüfen",IF(20&lt;=DAY(DATE($B$5,13,0)),DATE($B$5,12,20),"")))</x:f>
        <x:v>46741</x:v>
      </x:c>
    </x:row>
    <x:row r="27" ht="35" customHeight="1">
      <x:c r="A27" s="16" t="n">
        <x:v>21</x:v>
      </x:c>
      <x:c r="B27" s="21" t="n">
        <x:f>IF(NOT(ISNUMBER($B$5)),"",IF(OR($B$5&lt;1901,$B$5&gt;9998,INT($B$5)&lt;&gt;$B$5),"Eingaben prüfen",IF(21&lt;=DAY(DATE($B$5,2,0)),DATE($B$5,1,21),"")))</x:f>
        <x:v>46408</x:v>
      </x:c>
      <x:c r="C27" s="21" t="n">
        <x:f>IF(NOT(ISNUMBER($B$5)),"",IF(OR($B$5&lt;1901,$B$5&gt;9998,INT($B$5)&lt;&gt;$B$5),"Eingaben prüfen",IF(21&lt;=DAY(DATE($B$5,3,0)),DATE($B$5,2,21),"")))</x:f>
        <x:v>46439</x:v>
      </x:c>
      <x:c r="D27" s="21" t="n">
        <x:f>IF(NOT(ISNUMBER($B$5)),"",IF(OR($B$5&lt;1901,$B$5&gt;9998,INT($B$5)&lt;&gt;$B$5),"Eingaben prüfen",IF(21&lt;=DAY(DATE($B$5,4,0)),DATE($B$5,3,21),"")))</x:f>
        <x:v>46467</x:v>
      </x:c>
      <x:c r="E27" s="21" t="n">
        <x:f>IF(NOT(ISNUMBER($B$5)),"",IF(OR($B$5&lt;1901,$B$5&gt;9998,INT($B$5)&lt;&gt;$B$5),"Eingaben prüfen",IF(21&lt;=DAY(DATE($B$5,5,0)),DATE($B$5,4,21),"")))</x:f>
        <x:v>46498</x:v>
      </x:c>
      <x:c r="F27" s="21" t="n">
        <x:f>IF(NOT(ISNUMBER($B$5)),"",IF(OR($B$5&lt;1901,$B$5&gt;9998,INT($B$5)&lt;&gt;$B$5),"Eingaben prüfen",IF(21&lt;=DAY(DATE($B$5,6,0)),DATE($B$5,5,21),"")))</x:f>
        <x:v>46528</x:v>
      </x:c>
      <x:c r="G27" s="21" t="n">
        <x:f>IF(NOT(ISNUMBER($B$5)),"",IF(OR($B$5&lt;1901,$B$5&gt;9998,INT($B$5)&lt;&gt;$B$5),"Eingaben prüfen",IF(21&lt;=DAY(DATE($B$5,7,0)),DATE($B$5,6,21),"")))</x:f>
        <x:v>46559</x:v>
      </x:c>
      <x:c r="H27" s="21" t="n">
        <x:f>IF(NOT(ISNUMBER($B$5)),"",IF(OR($B$5&lt;1901,$B$5&gt;9998,INT($B$5)&lt;&gt;$B$5),"Eingaben prüfen",IF(21&lt;=DAY(DATE($B$5,8,0)),DATE($B$5,7,21),"")))</x:f>
        <x:v>46589</x:v>
      </x:c>
      <x:c r="I27" s="21" t="n">
        <x:f>IF(NOT(ISNUMBER($B$5)),"",IF(OR($B$5&lt;1901,$B$5&gt;9998,INT($B$5)&lt;&gt;$B$5),"Eingaben prüfen",IF(21&lt;=DAY(DATE($B$5,9,0)),DATE($B$5,8,21),"")))</x:f>
        <x:v>46620</x:v>
      </x:c>
      <x:c r="J27" s="21" t="n">
        <x:f>IF(NOT(ISNUMBER($B$5)),"",IF(OR($B$5&lt;1901,$B$5&gt;9998,INT($B$5)&lt;&gt;$B$5),"Eingaben prüfen",IF(21&lt;=DAY(DATE($B$5,10,0)),DATE($B$5,9,21),"")))</x:f>
        <x:v>46651</x:v>
      </x:c>
      <x:c r="K27" s="21" t="n">
        <x:f>IF(NOT(ISNUMBER($B$5)),"",IF(OR($B$5&lt;1901,$B$5&gt;9998,INT($B$5)&lt;&gt;$B$5),"Eingaben prüfen",IF(21&lt;=DAY(DATE($B$5,11,0)),DATE($B$5,10,21),"")))</x:f>
        <x:v>46681</x:v>
      </x:c>
      <x:c r="L27" s="21" t="n">
        <x:f>IF(NOT(ISNUMBER($B$5)),"",IF(OR($B$5&lt;1901,$B$5&gt;9998,INT($B$5)&lt;&gt;$B$5),"Eingaben prüfen",IF(21&lt;=DAY(DATE($B$5,12,0)),DATE($B$5,11,21),"")))</x:f>
        <x:v>46712</x:v>
      </x:c>
      <x:c r="M27" s="21" t="n">
        <x:f>IF(NOT(ISNUMBER($B$5)),"",IF(OR($B$5&lt;1901,$B$5&gt;9998,INT($B$5)&lt;&gt;$B$5),"Eingaben prüfen",IF(21&lt;=DAY(DATE($B$5,13,0)),DATE($B$5,12,21),"")))</x:f>
        <x:v>46742</x:v>
      </x:c>
    </x:row>
    <x:row r="28" ht="35" customHeight="1">
      <x:c r="A28" s="16" t="n">
        <x:v>22</x:v>
      </x:c>
      <x:c r="B28" s="21" t="n">
        <x:f>IF(NOT(ISNUMBER($B$5)),"",IF(OR($B$5&lt;1901,$B$5&gt;9998,INT($B$5)&lt;&gt;$B$5),"Eingaben prüfen",IF(22&lt;=DAY(DATE($B$5,2,0)),DATE($B$5,1,22),"")))</x:f>
        <x:v>46409</x:v>
      </x:c>
      <x:c r="C28" s="21" t="n">
        <x:f>IF(NOT(ISNUMBER($B$5)),"",IF(OR($B$5&lt;1901,$B$5&gt;9998,INT($B$5)&lt;&gt;$B$5),"Eingaben prüfen",IF(22&lt;=DAY(DATE($B$5,3,0)),DATE($B$5,2,22),"")))</x:f>
        <x:v>46440</x:v>
      </x:c>
      <x:c r="D28" s="21" t="n">
        <x:f>IF(NOT(ISNUMBER($B$5)),"",IF(OR($B$5&lt;1901,$B$5&gt;9998,INT($B$5)&lt;&gt;$B$5),"Eingaben prüfen",IF(22&lt;=DAY(DATE($B$5,4,0)),DATE($B$5,3,22),"")))</x:f>
        <x:v>46468</x:v>
      </x:c>
      <x:c r="E28" s="21" t="n">
        <x:f>IF(NOT(ISNUMBER($B$5)),"",IF(OR($B$5&lt;1901,$B$5&gt;9998,INT($B$5)&lt;&gt;$B$5),"Eingaben prüfen",IF(22&lt;=DAY(DATE($B$5,5,0)),DATE($B$5,4,22),"")))</x:f>
        <x:v>46499</x:v>
      </x:c>
      <x:c r="F28" s="21" t="n">
        <x:f>IF(NOT(ISNUMBER($B$5)),"",IF(OR($B$5&lt;1901,$B$5&gt;9998,INT($B$5)&lt;&gt;$B$5),"Eingaben prüfen",IF(22&lt;=DAY(DATE($B$5,6,0)),DATE($B$5,5,22),"")))</x:f>
        <x:v>46529</x:v>
      </x:c>
      <x:c r="G28" s="21" t="n">
        <x:f>IF(NOT(ISNUMBER($B$5)),"",IF(OR($B$5&lt;1901,$B$5&gt;9998,INT($B$5)&lt;&gt;$B$5),"Eingaben prüfen",IF(22&lt;=DAY(DATE($B$5,7,0)),DATE($B$5,6,22),"")))</x:f>
        <x:v>46560</x:v>
      </x:c>
      <x:c r="H28" s="21" t="n">
        <x:f>IF(NOT(ISNUMBER($B$5)),"",IF(OR($B$5&lt;1901,$B$5&gt;9998,INT($B$5)&lt;&gt;$B$5),"Eingaben prüfen",IF(22&lt;=DAY(DATE($B$5,8,0)),DATE($B$5,7,22),"")))</x:f>
        <x:v>46590</x:v>
      </x:c>
      <x:c r="I28" s="21" t="n">
        <x:f>IF(NOT(ISNUMBER($B$5)),"",IF(OR($B$5&lt;1901,$B$5&gt;9998,INT($B$5)&lt;&gt;$B$5),"Eingaben prüfen",IF(22&lt;=DAY(DATE($B$5,9,0)),DATE($B$5,8,22),"")))</x:f>
        <x:v>46621</x:v>
      </x:c>
      <x:c r="J28" s="21" t="n">
        <x:f>IF(NOT(ISNUMBER($B$5)),"",IF(OR($B$5&lt;1901,$B$5&gt;9998,INT($B$5)&lt;&gt;$B$5),"Eingaben prüfen",IF(22&lt;=DAY(DATE($B$5,10,0)),DATE($B$5,9,22),"")))</x:f>
        <x:v>46652</x:v>
      </x:c>
      <x:c r="K28" s="21" t="n">
        <x:f>IF(NOT(ISNUMBER($B$5)),"",IF(OR($B$5&lt;1901,$B$5&gt;9998,INT($B$5)&lt;&gt;$B$5),"Eingaben prüfen",IF(22&lt;=DAY(DATE($B$5,11,0)),DATE($B$5,10,22),"")))</x:f>
        <x:v>46682</x:v>
      </x:c>
      <x:c r="L28" s="21" t="n">
        <x:f>IF(NOT(ISNUMBER($B$5)),"",IF(OR($B$5&lt;1901,$B$5&gt;9998,INT($B$5)&lt;&gt;$B$5),"Eingaben prüfen",IF(22&lt;=DAY(DATE($B$5,12,0)),DATE($B$5,11,22),"")))</x:f>
        <x:v>46713</x:v>
      </x:c>
      <x:c r="M28" s="21" t="n">
        <x:f>IF(NOT(ISNUMBER($B$5)),"",IF(OR($B$5&lt;1901,$B$5&gt;9998,INT($B$5)&lt;&gt;$B$5),"Eingaben prüfen",IF(22&lt;=DAY(DATE($B$5,13,0)),DATE($B$5,12,22),"")))</x:f>
        <x:v>46743</x:v>
      </x:c>
    </x:row>
    <x:row r="29" ht="35" customHeight="1">
      <x:c r="A29" s="16" t="n">
        <x:v>23</x:v>
      </x:c>
      <x:c r="B29" s="21" t="n">
        <x:f>IF(NOT(ISNUMBER($B$5)),"",IF(OR($B$5&lt;1901,$B$5&gt;9998,INT($B$5)&lt;&gt;$B$5),"Eingaben prüfen",IF(23&lt;=DAY(DATE($B$5,2,0)),DATE($B$5,1,23),"")))</x:f>
        <x:v>46410</x:v>
      </x:c>
      <x:c r="C29" s="21" t="n">
        <x:f>IF(NOT(ISNUMBER($B$5)),"",IF(OR($B$5&lt;1901,$B$5&gt;9998,INT($B$5)&lt;&gt;$B$5),"Eingaben prüfen",IF(23&lt;=DAY(DATE($B$5,3,0)),DATE($B$5,2,23),"")))</x:f>
        <x:v>46441</x:v>
      </x:c>
      <x:c r="D29" s="21" t="n">
        <x:f>IF(NOT(ISNUMBER($B$5)),"",IF(OR($B$5&lt;1901,$B$5&gt;9998,INT($B$5)&lt;&gt;$B$5),"Eingaben prüfen",IF(23&lt;=DAY(DATE($B$5,4,0)),DATE($B$5,3,23),"")))</x:f>
        <x:v>46469</x:v>
      </x:c>
      <x:c r="E29" s="21" t="n">
        <x:f>IF(NOT(ISNUMBER($B$5)),"",IF(OR($B$5&lt;1901,$B$5&gt;9998,INT($B$5)&lt;&gt;$B$5),"Eingaben prüfen",IF(23&lt;=DAY(DATE($B$5,5,0)),DATE($B$5,4,23),"")))</x:f>
        <x:v>46500</x:v>
      </x:c>
      <x:c r="F29" s="21" t="n">
        <x:f>IF(NOT(ISNUMBER($B$5)),"",IF(OR($B$5&lt;1901,$B$5&gt;9998,INT($B$5)&lt;&gt;$B$5),"Eingaben prüfen",IF(23&lt;=DAY(DATE($B$5,6,0)),DATE($B$5,5,23),"")))</x:f>
        <x:v>46530</x:v>
      </x:c>
      <x:c r="G29" s="21" t="n">
        <x:f>IF(NOT(ISNUMBER($B$5)),"",IF(OR($B$5&lt;1901,$B$5&gt;9998,INT($B$5)&lt;&gt;$B$5),"Eingaben prüfen",IF(23&lt;=DAY(DATE($B$5,7,0)),DATE($B$5,6,23),"")))</x:f>
        <x:v>46561</x:v>
      </x:c>
      <x:c r="H29" s="21" t="n">
        <x:f>IF(NOT(ISNUMBER($B$5)),"",IF(OR($B$5&lt;1901,$B$5&gt;9998,INT($B$5)&lt;&gt;$B$5),"Eingaben prüfen",IF(23&lt;=DAY(DATE($B$5,8,0)),DATE($B$5,7,23),"")))</x:f>
        <x:v>46591</x:v>
      </x:c>
      <x:c r="I29" s="21" t="n">
        <x:f>IF(NOT(ISNUMBER($B$5)),"",IF(OR($B$5&lt;1901,$B$5&gt;9998,INT($B$5)&lt;&gt;$B$5),"Eingaben prüfen",IF(23&lt;=DAY(DATE($B$5,9,0)),DATE($B$5,8,23),"")))</x:f>
        <x:v>46622</x:v>
      </x:c>
      <x:c r="J29" s="21" t="n">
        <x:f>IF(NOT(ISNUMBER($B$5)),"",IF(OR($B$5&lt;1901,$B$5&gt;9998,INT($B$5)&lt;&gt;$B$5),"Eingaben prüfen",IF(23&lt;=DAY(DATE($B$5,10,0)),DATE($B$5,9,23),"")))</x:f>
        <x:v>46653</x:v>
      </x:c>
      <x:c r="K29" s="21" t="n">
        <x:f>IF(NOT(ISNUMBER($B$5)),"",IF(OR($B$5&lt;1901,$B$5&gt;9998,INT($B$5)&lt;&gt;$B$5),"Eingaben prüfen",IF(23&lt;=DAY(DATE($B$5,11,0)),DATE($B$5,10,23),"")))</x:f>
        <x:v>46683</x:v>
      </x:c>
      <x:c r="L29" s="21" t="n">
        <x:f>IF(NOT(ISNUMBER($B$5)),"",IF(OR($B$5&lt;1901,$B$5&gt;9998,INT($B$5)&lt;&gt;$B$5),"Eingaben prüfen",IF(23&lt;=DAY(DATE($B$5,12,0)),DATE($B$5,11,23),"")))</x:f>
        <x:v>46714</x:v>
      </x:c>
      <x:c r="M29" s="21" t="n">
        <x:f>IF(NOT(ISNUMBER($B$5)),"",IF(OR($B$5&lt;1901,$B$5&gt;9998,INT($B$5)&lt;&gt;$B$5),"Eingaben prüfen",IF(23&lt;=DAY(DATE($B$5,13,0)),DATE($B$5,12,23),"")))</x:f>
        <x:v>46744</x:v>
      </x:c>
    </x:row>
    <x:row r="30" ht="35" customHeight="1">
      <x:c r="A30" s="16" t="n">
        <x:v>24</x:v>
      </x:c>
      <x:c r="B30" s="21" t="n">
        <x:f>IF(NOT(ISNUMBER($B$5)),"",IF(OR($B$5&lt;1901,$B$5&gt;9998,INT($B$5)&lt;&gt;$B$5),"Eingaben prüfen",IF(24&lt;=DAY(DATE($B$5,2,0)),DATE($B$5,1,24),"")))</x:f>
        <x:v>46411</x:v>
      </x:c>
      <x:c r="C30" s="21" t="n">
        <x:f>IF(NOT(ISNUMBER($B$5)),"",IF(OR($B$5&lt;1901,$B$5&gt;9998,INT($B$5)&lt;&gt;$B$5),"Eingaben prüfen",IF(24&lt;=DAY(DATE($B$5,3,0)),DATE($B$5,2,24),"")))</x:f>
        <x:v>46442</x:v>
      </x:c>
      <x:c r="D30" s="21" t="n">
        <x:f>IF(NOT(ISNUMBER($B$5)),"",IF(OR($B$5&lt;1901,$B$5&gt;9998,INT($B$5)&lt;&gt;$B$5),"Eingaben prüfen",IF(24&lt;=DAY(DATE($B$5,4,0)),DATE($B$5,3,24),"")))</x:f>
        <x:v>46470</x:v>
      </x:c>
      <x:c r="E30" s="21" t="n">
        <x:f>IF(NOT(ISNUMBER($B$5)),"",IF(OR($B$5&lt;1901,$B$5&gt;9998,INT($B$5)&lt;&gt;$B$5),"Eingaben prüfen",IF(24&lt;=DAY(DATE($B$5,5,0)),DATE($B$5,4,24),"")))</x:f>
        <x:v>46501</x:v>
      </x:c>
      <x:c r="F30" s="21" t="n">
        <x:f>IF(NOT(ISNUMBER($B$5)),"",IF(OR($B$5&lt;1901,$B$5&gt;9998,INT($B$5)&lt;&gt;$B$5),"Eingaben prüfen",IF(24&lt;=DAY(DATE($B$5,6,0)),DATE($B$5,5,24),"")))</x:f>
        <x:v>46531</x:v>
      </x:c>
      <x:c r="G30" s="21" t="n">
        <x:f>IF(NOT(ISNUMBER($B$5)),"",IF(OR($B$5&lt;1901,$B$5&gt;9998,INT($B$5)&lt;&gt;$B$5),"Eingaben prüfen",IF(24&lt;=DAY(DATE($B$5,7,0)),DATE($B$5,6,24),"")))</x:f>
        <x:v>46562</x:v>
      </x:c>
      <x:c r="H30" s="21" t="n">
        <x:f>IF(NOT(ISNUMBER($B$5)),"",IF(OR($B$5&lt;1901,$B$5&gt;9998,INT($B$5)&lt;&gt;$B$5),"Eingaben prüfen",IF(24&lt;=DAY(DATE($B$5,8,0)),DATE($B$5,7,24),"")))</x:f>
        <x:v>46592</x:v>
      </x:c>
      <x:c r="I30" s="21" t="n">
        <x:f>IF(NOT(ISNUMBER($B$5)),"",IF(OR($B$5&lt;1901,$B$5&gt;9998,INT($B$5)&lt;&gt;$B$5),"Eingaben prüfen",IF(24&lt;=DAY(DATE($B$5,9,0)),DATE($B$5,8,24),"")))</x:f>
        <x:v>46623</x:v>
      </x:c>
      <x:c r="J30" s="21" t="n">
        <x:f>IF(NOT(ISNUMBER($B$5)),"",IF(OR($B$5&lt;1901,$B$5&gt;9998,INT($B$5)&lt;&gt;$B$5),"Eingaben prüfen",IF(24&lt;=DAY(DATE($B$5,10,0)),DATE($B$5,9,24),"")))</x:f>
        <x:v>46654</x:v>
      </x:c>
      <x:c r="K30" s="21" t="n">
        <x:f>IF(NOT(ISNUMBER($B$5)),"",IF(OR($B$5&lt;1901,$B$5&gt;9998,INT($B$5)&lt;&gt;$B$5),"Eingaben prüfen",IF(24&lt;=DAY(DATE($B$5,11,0)),DATE($B$5,10,24),"")))</x:f>
        <x:v>46684</x:v>
      </x:c>
      <x:c r="L30" s="21" t="n">
        <x:f>IF(NOT(ISNUMBER($B$5)),"",IF(OR($B$5&lt;1901,$B$5&gt;9998,INT($B$5)&lt;&gt;$B$5),"Eingaben prüfen",IF(24&lt;=DAY(DATE($B$5,12,0)),DATE($B$5,11,24),"")))</x:f>
        <x:v>46715</x:v>
      </x:c>
      <x:c r="M30" s="21" t="n">
        <x:f>IF(NOT(ISNUMBER($B$5)),"",IF(OR($B$5&lt;1901,$B$5&gt;9998,INT($B$5)&lt;&gt;$B$5),"Eingaben prüfen",IF(24&lt;=DAY(DATE($B$5,13,0)),DATE($B$5,12,24),"")))</x:f>
        <x:v>46745</x:v>
      </x:c>
    </x:row>
    <x:row r="31" ht="35" customHeight="1">
      <x:c r="A31" s="16" t="n">
        <x:v>25</x:v>
      </x:c>
      <x:c r="B31" s="21" t="n">
        <x:f>IF(NOT(ISNUMBER($B$5)),"",IF(OR($B$5&lt;1901,$B$5&gt;9998,INT($B$5)&lt;&gt;$B$5),"Eingaben prüfen",IF(25&lt;=DAY(DATE($B$5,2,0)),DATE($B$5,1,25),"")))</x:f>
        <x:v>46412</x:v>
      </x:c>
      <x:c r="C31" s="21" t="n">
        <x:f>IF(NOT(ISNUMBER($B$5)),"",IF(OR($B$5&lt;1901,$B$5&gt;9998,INT($B$5)&lt;&gt;$B$5),"Eingaben prüfen",IF(25&lt;=DAY(DATE($B$5,3,0)),DATE($B$5,2,25),"")))</x:f>
        <x:v>46443</x:v>
      </x:c>
      <x:c r="D31" s="21" t="n">
        <x:f>IF(NOT(ISNUMBER($B$5)),"",IF(OR($B$5&lt;1901,$B$5&gt;9998,INT($B$5)&lt;&gt;$B$5),"Eingaben prüfen",IF(25&lt;=DAY(DATE($B$5,4,0)),DATE($B$5,3,25),"")))</x:f>
        <x:v>46471</x:v>
      </x:c>
      <x:c r="E31" s="21" t="n">
        <x:f>IF(NOT(ISNUMBER($B$5)),"",IF(OR($B$5&lt;1901,$B$5&gt;9998,INT($B$5)&lt;&gt;$B$5),"Eingaben prüfen",IF(25&lt;=DAY(DATE($B$5,5,0)),DATE($B$5,4,25),"")))</x:f>
        <x:v>46502</x:v>
      </x:c>
      <x:c r="F31" s="21" t="n">
        <x:f>IF(NOT(ISNUMBER($B$5)),"",IF(OR($B$5&lt;1901,$B$5&gt;9998,INT($B$5)&lt;&gt;$B$5),"Eingaben prüfen",IF(25&lt;=DAY(DATE($B$5,6,0)),DATE($B$5,5,25),"")))</x:f>
        <x:v>46532</x:v>
      </x:c>
      <x:c r="G31" s="21" t="n">
        <x:f>IF(NOT(ISNUMBER($B$5)),"",IF(OR($B$5&lt;1901,$B$5&gt;9998,INT($B$5)&lt;&gt;$B$5),"Eingaben prüfen",IF(25&lt;=DAY(DATE($B$5,7,0)),DATE($B$5,6,25),"")))</x:f>
        <x:v>46563</x:v>
      </x:c>
      <x:c r="H31" s="21" t="n">
        <x:f>IF(NOT(ISNUMBER($B$5)),"",IF(OR($B$5&lt;1901,$B$5&gt;9998,INT($B$5)&lt;&gt;$B$5),"Eingaben prüfen",IF(25&lt;=DAY(DATE($B$5,8,0)),DATE($B$5,7,25),"")))</x:f>
        <x:v>46593</x:v>
      </x:c>
      <x:c r="I31" s="21" t="n">
        <x:f>IF(NOT(ISNUMBER($B$5)),"",IF(OR($B$5&lt;1901,$B$5&gt;9998,INT($B$5)&lt;&gt;$B$5),"Eingaben prüfen",IF(25&lt;=DAY(DATE($B$5,9,0)),DATE($B$5,8,25),"")))</x:f>
        <x:v>46624</x:v>
      </x:c>
      <x:c r="J31" s="21" t="n">
        <x:f>IF(NOT(ISNUMBER($B$5)),"",IF(OR($B$5&lt;1901,$B$5&gt;9998,INT($B$5)&lt;&gt;$B$5),"Eingaben prüfen",IF(25&lt;=DAY(DATE($B$5,10,0)),DATE($B$5,9,25),"")))</x:f>
        <x:v>46655</x:v>
      </x:c>
      <x:c r="K31" s="21" t="n">
        <x:f>IF(NOT(ISNUMBER($B$5)),"",IF(OR($B$5&lt;1901,$B$5&gt;9998,INT($B$5)&lt;&gt;$B$5),"Eingaben prüfen",IF(25&lt;=DAY(DATE($B$5,11,0)),DATE($B$5,10,25),"")))</x:f>
        <x:v>46685</x:v>
      </x:c>
      <x:c r="L31" s="21" t="n">
        <x:f>IF(NOT(ISNUMBER($B$5)),"",IF(OR($B$5&lt;1901,$B$5&gt;9998,INT($B$5)&lt;&gt;$B$5),"Eingaben prüfen",IF(25&lt;=DAY(DATE($B$5,12,0)),DATE($B$5,11,25),"")))</x:f>
        <x:v>46716</x:v>
      </x:c>
      <x:c r="M31" s="21" t="n">
        <x:f>IF(NOT(ISNUMBER($B$5)),"",IF(OR($B$5&lt;1901,$B$5&gt;9998,INT($B$5)&lt;&gt;$B$5),"Eingaben prüfen",IF(25&lt;=DAY(DATE($B$5,13,0)),DATE($B$5,12,25),"")))</x:f>
        <x:v>46746</x:v>
      </x:c>
    </x:row>
    <x:row r="32" ht="35" customHeight="1">
      <x:c r="A32" s="16" t="n">
        <x:v>26</x:v>
      </x:c>
      <x:c r="B32" s="21" t="n">
        <x:f>IF(NOT(ISNUMBER($B$5)),"",IF(OR($B$5&lt;1901,$B$5&gt;9998,INT($B$5)&lt;&gt;$B$5),"Eingaben prüfen",IF(26&lt;=DAY(DATE($B$5,2,0)),DATE($B$5,1,26),"")))</x:f>
        <x:v>46413</x:v>
      </x:c>
      <x:c r="C32" s="21" t="n">
        <x:f>IF(NOT(ISNUMBER($B$5)),"",IF(OR($B$5&lt;1901,$B$5&gt;9998,INT($B$5)&lt;&gt;$B$5),"Eingaben prüfen",IF(26&lt;=DAY(DATE($B$5,3,0)),DATE($B$5,2,26),"")))</x:f>
        <x:v>46444</x:v>
      </x:c>
      <x:c r="D32" s="21" t="n">
        <x:f>IF(NOT(ISNUMBER($B$5)),"",IF(OR($B$5&lt;1901,$B$5&gt;9998,INT($B$5)&lt;&gt;$B$5),"Eingaben prüfen",IF(26&lt;=DAY(DATE($B$5,4,0)),DATE($B$5,3,26),"")))</x:f>
        <x:v>46472</x:v>
      </x:c>
      <x:c r="E32" s="21" t="n">
        <x:f>IF(NOT(ISNUMBER($B$5)),"",IF(OR($B$5&lt;1901,$B$5&gt;9998,INT($B$5)&lt;&gt;$B$5),"Eingaben prüfen",IF(26&lt;=DAY(DATE($B$5,5,0)),DATE($B$5,4,26),"")))</x:f>
        <x:v>46503</x:v>
      </x:c>
      <x:c r="F32" s="21" t="n">
        <x:f>IF(NOT(ISNUMBER($B$5)),"",IF(OR($B$5&lt;1901,$B$5&gt;9998,INT($B$5)&lt;&gt;$B$5),"Eingaben prüfen",IF(26&lt;=DAY(DATE($B$5,6,0)),DATE($B$5,5,26),"")))</x:f>
        <x:v>46533</x:v>
      </x:c>
      <x:c r="G32" s="21" t="n">
        <x:f>IF(NOT(ISNUMBER($B$5)),"",IF(OR($B$5&lt;1901,$B$5&gt;9998,INT($B$5)&lt;&gt;$B$5),"Eingaben prüfen",IF(26&lt;=DAY(DATE($B$5,7,0)),DATE($B$5,6,26),"")))</x:f>
        <x:v>46564</x:v>
      </x:c>
      <x:c r="H32" s="21" t="n">
        <x:f>IF(NOT(ISNUMBER($B$5)),"",IF(OR($B$5&lt;1901,$B$5&gt;9998,INT($B$5)&lt;&gt;$B$5),"Eingaben prüfen",IF(26&lt;=DAY(DATE($B$5,8,0)),DATE($B$5,7,26),"")))</x:f>
        <x:v>46594</x:v>
      </x:c>
      <x:c r="I32" s="21" t="n">
        <x:f>IF(NOT(ISNUMBER($B$5)),"",IF(OR($B$5&lt;1901,$B$5&gt;9998,INT($B$5)&lt;&gt;$B$5),"Eingaben prüfen",IF(26&lt;=DAY(DATE($B$5,9,0)),DATE($B$5,8,26),"")))</x:f>
        <x:v>46625</x:v>
      </x:c>
      <x:c r="J32" s="21" t="n">
        <x:f>IF(NOT(ISNUMBER($B$5)),"",IF(OR($B$5&lt;1901,$B$5&gt;9998,INT($B$5)&lt;&gt;$B$5),"Eingaben prüfen",IF(26&lt;=DAY(DATE($B$5,10,0)),DATE($B$5,9,26),"")))</x:f>
        <x:v>46656</x:v>
      </x:c>
      <x:c r="K32" s="21" t="n">
        <x:f>IF(NOT(ISNUMBER($B$5)),"",IF(OR($B$5&lt;1901,$B$5&gt;9998,INT($B$5)&lt;&gt;$B$5),"Eingaben prüfen",IF(26&lt;=DAY(DATE($B$5,11,0)),DATE($B$5,10,26),"")))</x:f>
        <x:v>46686</x:v>
      </x:c>
      <x:c r="L32" s="21" t="n">
        <x:f>IF(NOT(ISNUMBER($B$5)),"",IF(OR($B$5&lt;1901,$B$5&gt;9998,INT($B$5)&lt;&gt;$B$5),"Eingaben prüfen",IF(26&lt;=DAY(DATE($B$5,12,0)),DATE($B$5,11,26),"")))</x:f>
        <x:v>46717</x:v>
      </x:c>
      <x:c r="M32" s="21" t="n">
        <x:f>IF(NOT(ISNUMBER($B$5)),"",IF(OR($B$5&lt;1901,$B$5&gt;9998,INT($B$5)&lt;&gt;$B$5),"Eingaben prüfen",IF(26&lt;=DAY(DATE($B$5,13,0)),DATE($B$5,12,26),"")))</x:f>
        <x:v>46747</x:v>
      </x:c>
    </x:row>
    <x:row r="33" ht="35" customHeight="1">
      <x:c r="A33" s="16" t="n">
        <x:v>27</x:v>
      </x:c>
      <x:c r="B33" s="21" t="n">
        <x:f>IF(NOT(ISNUMBER($B$5)),"",IF(OR($B$5&lt;1901,$B$5&gt;9998,INT($B$5)&lt;&gt;$B$5),"Eingaben prüfen",IF(27&lt;=DAY(DATE($B$5,2,0)),DATE($B$5,1,27),"")))</x:f>
        <x:v>46414</x:v>
      </x:c>
      <x:c r="C33" s="21" t="n">
        <x:f>IF(NOT(ISNUMBER($B$5)),"",IF(OR($B$5&lt;1901,$B$5&gt;9998,INT($B$5)&lt;&gt;$B$5),"Eingaben prüfen",IF(27&lt;=DAY(DATE($B$5,3,0)),DATE($B$5,2,27),"")))</x:f>
        <x:v>46445</x:v>
      </x:c>
      <x:c r="D33" s="21" t="n">
        <x:f>IF(NOT(ISNUMBER($B$5)),"",IF(OR($B$5&lt;1901,$B$5&gt;9998,INT($B$5)&lt;&gt;$B$5),"Eingaben prüfen",IF(27&lt;=DAY(DATE($B$5,4,0)),DATE($B$5,3,27),"")))</x:f>
        <x:v>46473</x:v>
      </x:c>
      <x:c r="E33" s="21" t="n">
        <x:f>IF(NOT(ISNUMBER($B$5)),"",IF(OR($B$5&lt;1901,$B$5&gt;9998,INT($B$5)&lt;&gt;$B$5),"Eingaben prüfen",IF(27&lt;=DAY(DATE($B$5,5,0)),DATE($B$5,4,27),"")))</x:f>
        <x:v>46504</x:v>
      </x:c>
      <x:c r="F33" s="21" t="n">
        <x:f>IF(NOT(ISNUMBER($B$5)),"",IF(OR($B$5&lt;1901,$B$5&gt;9998,INT($B$5)&lt;&gt;$B$5),"Eingaben prüfen",IF(27&lt;=DAY(DATE($B$5,6,0)),DATE($B$5,5,27),"")))</x:f>
        <x:v>46534</x:v>
      </x:c>
      <x:c r="G33" s="21" t="n">
        <x:f>IF(NOT(ISNUMBER($B$5)),"",IF(OR($B$5&lt;1901,$B$5&gt;9998,INT($B$5)&lt;&gt;$B$5),"Eingaben prüfen",IF(27&lt;=DAY(DATE($B$5,7,0)),DATE($B$5,6,27),"")))</x:f>
        <x:v>46565</x:v>
      </x:c>
      <x:c r="H33" s="21" t="n">
        <x:f>IF(NOT(ISNUMBER($B$5)),"",IF(OR($B$5&lt;1901,$B$5&gt;9998,INT($B$5)&lt;&gt;$B$5),"Eingaben prüfen",IF(27&lt;=DAY(DATE($B$5,8,0)),DATE($B$5,7,27),"")))</x:f>
        <x:v>46595</x:v>
      </x:c>
      <x:c r="I33" s="21" t="n">
        <x:f>IF(NOT(ISNUMBER($B$5)),"",IF(OR($B$5&lt;1901,$B$5&gt;9998,INT($B$5)&lt;&gt;$B$5),"Eingaben prüfen",IF(27&lt;=DAY(DATE($B$5,9,0)),DATE($B$5,8,27),"")))</x:f>
        <x:v>46626</x:v>
      </x:c>
      <x:c r="J33" s="21" t="n">
        <x:f>IF(NOT(ISNUMBER($B$5)),"",IF(OR($B$5&lt;1901,$B$5&gt;9998,INT($B$5)&lt;&gt;$B$5),"Eingaben prüfen",IF(27&lt;=DAY(DATE($B$5,10,0)),DATE($B$5,9,27),"")))</x:f>
        <x:v>46657</x:v>
      </x:c>
      <x:c r="K33" s="21" t="n">
        <x:f>IF(NOT(ISNUMBER($B$5)),"",IF(OR($B$5&lt;1901,$B$5&gt;9998,INT($B$5)&lt;&gt;$B$5),"Eingaben prüfen",IF(27&lt;=DAY(DATE($B$5,11,0)),DATE($B$5,10,27),"")))</x:f>
        <x:v>46687</x:v>
      </x:c>
      <x:c r="L33" s="21" t="n">
        <x:f>IF(NOT(ISNUMBER($B$5)),"",IF(OR($B$5&lt;1901,$B$5&gt;9998,INT($B$5)&lt;&gt;$B$5),"Eingaben prüfen",IF(27&lt;=DAY(DATE($B$5,12,0)),DATE($B$5,11,27),"")))</x:f>
        <x:v>46718</x:v>
      </x:c>
      <x:c r="M33" s="21" t="n">
        <x:f>IF(NOT(ISNUMBER($B$5)),"",IF(OR($B$5&lt;1901,$B$5&gt;9998,INT($B$5)&lt;&gt;$B$5),"Eingaben prüfen",IF(27&lt;=DAY(DATE($B$5,13,0)),DATE($B$5,12,27),"")))</x:f>
        <x:v>46748</x:v>
      </x:c>
    </x:row>
    <x:row r="34" ht="35" customHeight="1">
      <x:c r="A34" s="16" t="n">
        <x:v>28</x:v>
      </x:c>
      <x:c r="B34" s="21" t="n">
        <x:f>IF(NOT(ISNUMBER($B$5)),"",IF(OR($B$5&lt;1901,$B$5&gt;9998,INT($B$5)&lt;&gt;$B$5),"Eingaben prüfen",IF(28&lt;=DAY(DATE($B$5,2,0)),DATE($B$5,1,28),"")))</x:f>
        <x:v>46415</x:v>
      </x:c>
      <x:c r="C34" s="21" t="n">
        <x:f>IF(NOT(ISNUMBER($B$5)),"",IF(OR($B$5&lt;1901,$B$5&gt;9998,INT($B$5)&lt;&gt;$B$5),"Eingaben prüfen",IF(28&lt;=DAY(DATE($B$5,3,0)),DATE($B$5,2,28),"")))</x:f>
        <x:v>46446</x:v>
      </x:c>
      <x:c r="D34" s="21" t="n">
        <x:f>IF(NOT(ISNUMBER($B$5)),"",IF(OR($B$5&lt;1901,$B$5&gt;9998,INT($B$5)&lt;&gt;$B$5),"Eingaben prüfen",IF(28&lt;=DAY(DATE($B$5,4,0)),DATE($B$5,3,28),"")))</x:f>
        <x:v>46474</x:v>
      </x:c>
      <x:c r="E34" s="21" t="n">
        <x:f>IF(NOT(ISNUMBER($B$5)),"",IF(OR($B$5&lt;1901,$B$5&gt;9998,INT($B$5)&lt;&gt;$B$5),"Eingaben prüfen",IF(28&lt;=DAY(DATE($B$5,5,0)),DATE($B$5,4,28),"")))</x:f>
        <x:v>46505</x:v>
      </x:c>
      <x:c r="F34" s="21" t="n">
        <x:f>IF(NOT(ISNUMBER($B$5)),"",IF(OR($B$5&lt;1901,$B$5&gt;9998,INT($B$5)&lt;&gt;$B$5),"Eingaben prüfen",IF(28&lt;=DAY(DATE($B$5,6,0)),DATE($B$5,5,28),"")))</x:f>
        <x:v>46535</x:v>
      </x:c>
      <x:c r="G34" s="21" t="n">
        <x:f>IF(NOT(ISNUMBER($B$5)),"",IF(OR($B$5&lt;1901,$B$5&gt;9998,INT($B$5)&lt;&gt;$B$5),"Eingaben prüfen",IF(28&lt;=DAY(DATE($B$5,7,0)),DATE($B$5,6,28),"")))</x:f>
        <x:v>46566</x:v>
      </x:c>
      <x:c r="H34" s="21" t="n">
        <x:f>IF(NOT(ISNUMBER($B$5)),"",IF(OR($B$5&lt;1901,$B$5&gt;9998,INT($B$5)&lt;&gt;$B$5),"Eingaben prüfen",IF(28&lt;=DAY(DATE($B$5,8,0)),DATE($B$5,7,28),"")))</x:f>
        <x:v>46596</x:v>
      </x:c>
      <x:c r="I34" s="21" t="n">
        <x:f>IF(NOT(ISNUMBER($B$5)),"",IF(OR($B$5&lt;1901,$B$5&gt;9998,INT($B$5)&lt;&gt;$B$5),"Eingaben prüfen",IF(28&lt;=DAY(DATE($B$5,9,0)),DATE($B$5,8,28),"")))</x:f>
        <x:v>46627</x:v>
      </x:c>
      <x:c r="J34" s="21" t="n">
        <x:f>IF(NOT(ISNUMBER($B$5)),"",IF(OR($B$5&lt;1901,$B$5&gt;9998,INT($B$5)&lt;&gt;$B$5),"Eingaben prüfen",IF(28&lt;=DAY(DATE($B$5,10,0)),DATE($B$5,9,28),"")))</x:f>
        <x:v>46658</x:v>
      </x:c>
      <x:c r="K34" s="21" t="n">
        <x:f>IF(NOT(ISNUMBER($B$5)),"",IF(OR($B$5&lt;1901,$B$5&gt;9998,INT($B$5)&lt;&gt;$B$5),"Eingaben prüfen",IF(28&lt;=DAY(DATE($B$5,11,0)),DATE($B$5,10,28),"")))</x:f>
        <x:v>46688</x:v>
      </x:c>
      <x:c r="L34" s="21" t="n">
        <x:f>IF(NOT(ISNUMBER($B$5)),"",IF(OR($B$5&lt;1901,$B$5&gt;9998,INT($B$5)&lt;&gt;$B$5),"Eingaben prüfen",IF(28&lt;=DAY(DATE($B$5,12,0)),DATE($B$5,11,28),"")))</x:f>
        <x:v>46719</x:v>
      </x:c>
      <x:c r="M34" s="21" t="n">
        <x:f>IF(NOT(ISNUMBER($B$5)),"",IF(OR($B$5&lt;1901,$B$5&gt;9998,INT($B$5)&lt;&gt;$B$5),"Eingaben prüfen",IF(28&lt;=DAY(DATE($B$5,13,0)),DATE($B$5,12,28),"")))</x:f>
        <x:v>46749</x:v>
      </x:c>
    </x:row>
    <x:row r="35" ht="35" customHeight="1">
      <x:c r="A35" s="16" t="n">
        <x:v>29</x:v>
      </x:c>
      <x:c r="B35" s="21" t="n">
        <x:f>IF(NOT(ISNUMBER($B$5)),"",IF(OR($B$5&lt;1901,$B$5&gt;9998,INT($B$5)&lt;&gt;$B$5),"Eingaben prüfen",IF(29&lt;=DAY(DATE($B$5,2,0)),DATE($B$5,1,29),"")))</x:f>
        <x:v>46416</x:v>
      </x:c>
      <x:c r="C35" s="21" t="str">
        <x:f>IF(NOT(ISNUMBER($B$5)),"",IF(OR($B$5&lt;1901,$B$5&gt;9998,INT($B$5)&lt;&gt;$B$5),"Eingaben prüfen",IF(29&lt;=DAY(DATE($B$5,3,0)),DATE($B$5,2,29),"")))</x:f>
      </x:c>
      <x:c r="D35" s="21" t="n">
        <x:f>IF(NOT(ISNUMBER($B$5)),"",IF(OR($B$5&lt;1901,$B$5&gt;9998,INT($B$5)&lt;&gt;$B$5),"Eingaben prüfen",IF(29&lt;=DAY(DATE($B$5,4,0)),DATE($B$5,3,29),"")))</x:f>
        <x:v>46475</x:v>
      </x:c>
      <x:c r="E35" s="21" t="n">
        <x:f>IF(NOT(ISNUMBER($B$5)),"",IF(OR($B$5&lt;1901,$B$5&gt;9998,INT($B$5)&lt;&gt;$B$5),"Eingaben prüfen",IF(29&lt;=DAY(DATE($B$5,5,0)),DATE($B$5,4,29),"")))</x:f>
        <x:v>46506</x:v>
      </x:c>
      <x:c r="F35" s="21" t="n">
        <x:f>IF(NOT(ISNUMBER($B$5)),"",IF(OR($B$5&lt;1901,$B$5&gt;9998,INT($B$5)&lt;&gt;$B$5),"Eingaben prüfen",IF(29&lt;=DAY(DATE($B$5,6,0)),DATE($B$5,5,29),"")))</x:f>
        <x:v>46536</x:v>
      </x:c>
      <x:c r="G35" s="21" t="n">
        <x:f>IF(NOT(ISNUMBER($B$5)),"",IF(OR($B$5&lt;1901,$B$5&gt;9998,INT($B$5)&lt;&gt;$B$5),"Eingaben prüfen",IF(29&lt;=DAY(DATE($B$5,7,0)),DATE($B$5,6,29),"")))</x:f>
        <x:v>46567</x:v>
      </x:c>
      <x:c r="H35" s="21" t="n">
        <x:f>IF(NOT(ISNUMBER($B$5)),"",IF(OR($B$5&lt;1901,$B$5&gt;9998,INT($B$5)&lt;&gt;$B$5),"Eingaben prüfen",IF(29&lt;=DAY(DATE($B$5,8,0)),DATE($B$5,7,29),"")))</x:f>
        <x:v>46597</x:v>
      </x:c>
      <x:c r="I35" s="21" t="n">
        <x:f>IF(NOT(ISNUMBER($B$5)),"",IF(OR($B$5&lt;1901,$B$5&gt;9998,INT($B$5)&lt;&gt;$B$5),"Eingaben prüfen",IF(29&lt;=DAY(DATE($B$5,9,0)),DATE($B$5,8,29),"")))</x:f>
        <x:v>46628</x:v>
      </x:c>
      <x:c r="J35" s="21" t="n">
        <x:f>IF(NOT(ISNUMBER($B$5)),"",IF(OR($B$5&lt;1901,$B$5&gt;9998,INT($B$5)&lt;&gt;$B$5),"Eingaben prüfen",IF(29&lt;=DAY(DATE($B$5,10,0)),DATE($B$5,9,29),"")))</x:f>
        <x:v>46659</x:v>
      </x:c>
      <x:c r="K35" s="21" t="n">
        <x:f>IF(NOT(ISNUMBER($B$5)),"",IF(OR($B$5&lt;1901,$B$5&gt;9998,INT($B$5)&lt;&gt;$B$5),"Eingaben prüfen",IF(29&lt;=DAY(DATE($B$5,11,0)),DATE($B$5,10,29),"")))</x:f>
        <x:v>46689</x:v>
      </x:c>
      <x:c r="L35" s="21" t="n">
        <x:f>IF(NOT(ISNUMBER($B$5)),"",IF(OR($B$5&lt;1901,$B$5&gt;9998,INT($B$5)&lt;&gt;$B$5),"Eingaben prüfen",IF(29&lt;=DAY(DATE($B$5,12,0)),DATE($B$5,11,29),"")))</x:f>
        <x:v>46720</x:v>
      </x:c>
      <x:c r="M35" s="21" t="n">
        <x:f>IF(NOT(ISNUMBER($B$5)),"",IF(OR($B$5&lt;1901,$B$5&gt;9998,INT($B$5)&lt;&gt;$B$5),"Eingaben prüfen",IF(29&lt;=DAY(DATE($B$5,13,0)),DATE($B$5,12,29),"")))</x:f>
        <x:v>46750</x:v>
      </x:c>
    </x:row>
    <x:row r="36" ht="35" customHeight="1">
      <x:c r="A36" s="16" t="n">
        <x:v>30</x:v>
      </x:c>
      <x:c r="B36" s="21" t="n">
        <x:f>IF(NOT(ISNUMBER($B$5)),"",IF(OR($B$5&lt;1901,$B$5&gt;9998,INT($B$5)&lt;&gt;$B$5),"Eingaben prüfen",IF(30&lt;=DAY(DATE($B$5,2,0)),DATE($B$5,1,30),"")))</x:f>
        <x:v>46417</x:v>
      </x:c>
      <x:c r="C36" s="21" t="str">
        <x:f>IF(NOT(ISNUMBER($B$5)),"",IF(OR($B$5&lt;1901,$B$5&gt;9998,INT($B$5)&lt;&gt;$B$5),"Eingaben prüfen",IF(30&lt;=DAY(DATE($B$5,3,0)),DATE($B$5,2,30),"")))</x:f>
      </x:c>
      <x:c r="D36" s="21" t="n">
        <x:f>IF(NOT(ISNUMBER($B$5)),"",IF(OR($B$5&lt;1901,$B$5&gt;9998,INT($B$5)&lt;&gt;$B$5),"Eingaben prüfen",IF(30&lt;=DAY(DATE($B$5,4,0)),DATE($B$5,3,30),"")))</x:f>
        <x:v>46476</x:v>
      </x:c>
      <x:c r="E36" s="21" t="n">
        <x:f>IF(NOT(ISNUMBER($B$5)),"",IF(OR($B$5&lt;1901,$B$5&gt;9998,INT($B$5)&lt;&gt;$B$5),"Eingaben prüfen",IF(30&lt;=DAY(DATE($B$5,5,0)),DATE($B$5,4,30),"")))</x:f>
        <x:v>46507</x:v>
      </x:c>
      <x:c r="F36" s="21" t="n">
        <x:f>IF(NOT(ISNUMBER($B$5)),"",IF(OR($B$5&lt;1901,$B$5&gt;9998,INT($B$5)&lt;&gt;$B$5),"Eingaben prüfen",IF(30&lt;=DAY(DATE($B$5,6,0)),DATE($B$5,5,30),"")))</x:f>
        <x:v>46537</x:v>
      </x:c>
      <x:c r="G36" s="21" t="n">
        <x:f>IF(NOT(ISNUMBER($B$5)),"",IF(OR($B$5&lt;1901,$B$5&gt;9998,INT($B$5)&lt;&gt;$B$5),"Eingaben prüfen",IF(30&lt;=DAY(DATE($B$5,7,0)),DATE($B$5,6,30),"")))</x:f>
        <x:v>46568</x:v>
      </x:c>
      <x:c r="H36" s="21" t="n">
        <x:f>IF(NOT(ISNUMBER($B$5)),"",IF(OR($B$5&lt;1901,$B$5&gt;9998,INT($B$5)&lt;&gt;$B$5),"Eingaben prüfen",IF(30&lt;=DAY(DATE($B$5,8,0)),DATE($B$5,7,30),"")))</x:f>
        <x:v>46598</x:v>
      </x:c>
      <x:c r="I36" s="21" t="n">
        <x:f>IF(NOT(ISNUMBER($B$5)),"",IF(OR($B$5&lt;1901,$B$5&gt;9998,INT($B$5)&lt;&gt;$B$5),"Eingaben prüfen",IF(30&lt;=DAY(DATE($B$5,9,0)),DATE($B$5,8,30),"")))</x:f>
        <x:v>46629</x:v>
      </x:c>
      <x:c r="J36" s="21" t="n">
        <x:f>IF(NOT(ISNUMBER($B$5)),"",IF(OR($B$5&lt;1901,$B$5&gt;9998,INT($B$5)&lt;&gt;$B$5),"Eingaben prüfen",IF(30&lt;=DAY(DATE($B$5,10,0)),DATE($B$5,9,30),"")))</x:f>
        <x:v>46660</x:v>
      </x:c>
      <x:c r="K36" s="21" t="n">
        <x:f>IF(NOT(ISNUMBER($B$5)),"",IF(OR($B$5&lt;1901,$B$5&gt;9998,INT($B$5)&lt;&gt;$B$5),"Eingaben prüfen",IF(30&lt;=DAY(DATE($B$5,11,0)),DATE($B$5,10,30),"")))</x:f>
        <x:v>46690</x:v>
      </x:c>
      <x:c r="L36" s="21" t="n">
        <x:f>IF(NOT(ISNUMBER($B$5)),"",IF(OR($B$5&lt;1901,$B$5&gt;9998,INT($B$5)&lt;&gt;$B$5),"Eingaben prüfen",IF(30&lt;=DAY(DATE($B$5,12,0)),DATE($B$5,11,30),"")))</x:f>
        <x:v>46721</x:v>
      </x:c>
      <x:c r="M36" s="21" t="n">
        <x:f>IF(NOT(ISNUMBER($B$5)),"",IF(OR($B$5&lt;1901,$B$5&gt;9998,INT($B$5)&lt;&gt;$B$5),"Eingaben prüfen",IF(30&lt;=DAY(DATE($B$5,13,0)),DATE($B$5,12,30),"")))</x:f>
        <x:v>46751</x:v>
      </x:c>
    </x:row>
    <x:row r="37" ht="35" customHeight="1">
      <x:c r="A37" s="16" t="n">
        <x:v>31</x:v>
      </x:c>
      <x:c r="B37" s="21" t="n">
        <x:f>IF(NOT(ISNUMBER($B$5)),"",IF(OR($B$5&lt;1901,$B$5&gt;9998,INT($B$5)&lt;&gt;$B$5),"Eingaben prüfen",IF(31&lt;=DAY(DATE($B$5,2,0)),DATE($B$5,1,31),"")))</x:f>
        <x:v>46418</x:v>
      </x:c>
      <x:c r="C37" s="21" t="str">
        <x:f>IF(NOT(ISNUMBER($B$5)),"",IF(OR($B$5&lt;1901,$B$5&gt;9998,INT($B$5)&lt;&gt;$B$5),"Eingaben prüfen",IF(31&lt;=DAY(DATE($B$5,3,0)),DATE($B$5,2,31),"")))</x:f>
      </x:c>
      <x:c r="D37" s="21" t="n">
        <x:f>IF(NOT(ISNUMBER($B$5)),"",IF(OR($B$5&lt;1901,$B$5&gt;9998,INT($B$5)&lt;&gt;$B$5),"Eingaben prüfen",IF(31&lt;=DAY(DATE($B$5,4,0)),DATE($B$5,3,31),"")))</x:f>
        <x:v>46477</x:v>
      </x:c>
      <x:c r="E37" s="21" t="str">
        <x:f>IF(NOT(ISNUMBER($B$5)),"",IF(OR($B$5&lt;1901,$B$5&gt;9998,INT($B$5)&lt;&gt;$B$5),"Eingaben prüfen",IF(31&lt;=DAY(DATE($B$5,5,0)),DATE($B$5,4,31),"")))</x:f>
      </x:c>
      <x:c r="F37" s="21" t="n">
        <x:f>IF(NOT(ISNUMBER($B$5)),"",IF(OR($B$5&lt;1901,$B$5&gt;9998,INT($B$5)&lt;&gt;$B$5),"Eingaben prüfen",IF(31&lt;=DAY(DATE($B$5,6,0)),DATE($B$5,5,31),"")))</x:f>
        <x:v>46538</x:v>
      </x:c>
      <x:c r="G37" s="21" t="str">
        <x:f>IF(NOT(ISNUMBER($B$5)),"",IF(OR($B$5&lt;1901,$B$5&gt;9998,INT($B$5)&lt;&gt;$B$5),"Eingaben prüfen",IF(31&lt;=DAY(DATE($B$5,7,0)),DATE($B$5,6,31),"")))</x:f>
      </x:c>
      <x:c r="H37" s="21" t="n">
        <x:f>IF(NOT(ISNUMBER($B$5)),"",IF(OR($B$5&lt;1901,$B$5&gt;9998,INT($B$5)&lt;&gt;$B$5),"Eingaben prüfen",IF(31&lt;=DAY(DATE($B$5,8,0)),DATE($B$5,7,31),"")))</x:f>
        <x:v>46599</x:v>
      </x:c>
      <x:c r="I37" s="21" t="n">
        <x:f>IF(NOT(ISNUMBER($B$5)),"",IF(OR($B$5&lt;1901,$B$5&gt;9998,INT($B$5)&lt;&gt;$B$5),"Eingaben prüfen",IF(31&lt;=DAY(DATE($B$5,9,0)),DATE($B$5,8,31),"")))</x:f>
        <x:v>46630</x:v>
      </x:c>
      <x:c r="J37" s="21" t="str">
        <x:f>IF(NOT(ISNUMBER($B$5)),"",IF(OR($B$5&lt;1901,$B$5&gt;9998,INT($B$5)&lt;&gt;$B$5),"Eingaben prüfen",IF(31&lt;=DAY(DATE($B$5,10,0)),DATE($B$5,9,31),"")))</x:f>
      </x:c>
      <x:c r="K37" s="21" t="n">
        <x:f>IF(NOT(ISNUMBER($B$5)),"",IF(OR($B$5&lt;1901,$B$5&gt;9998,INT($B$5)&lt;&gt;$B$5),"Eingaben prüfen",IF(31&lt;=DAY(DATE($B$5,11,0)),DATE($B$5,10,31),"")))</x:f>
        <x:v>46691</x:v>
      </x:c>
      <x:c r="L37" s="21" t="str">
        <x:f>IF(NOT(ISNUMBER($B$5)),"",IF(OR($B$5&lt;1901,$B$5&gt;9998,INT($B$5)&lt;&gt;$B$5),"Eingaben prüfen",IF(31&lt;=DAY(DATE($B$5,12,0)),DATE($B$5,11,31),"")))</x:f>
      </x:c>
      <x:c r="M37" s="21" t="n">
        <x:f>IF(NOT(ISNUMBER($B$5)),"",IF(OR($B$5&lt;1901,$B$5&gt;9998,INT($B$5)&lt;&gt;$B$5),"Eingaben prüfen",IF(31&lt;=DAY(DATE($B$5,13,0)),DATE($B$5,12,31),"")))</x:f>
        <x:v>46752</x:v>
      </x:c>
    </x:row>
    <x:row r="38" ht="2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</x:row>
    <x:row r="39" ht="2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</x:row>
    <x:row r="40" ht="25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</x:row>
    <x:row r="41" ht="25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</x:row>
    <x:row r="42" ht="25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</x:row>
    <x:row r="43" ht="25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</x:row>
    <x:row r="44" ht="25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</x:row>
    <x:row r="45" ht="25" customHeight="1">
      <x:c r="A45" s="17" t="str">
        <x:v>Excelvorlage.de öffnen</x:v>
      </x:c>
      <x:c r="B45" s="17"/>
      <x:c r="C45" s="17"/>
      <x:c r="D45" s="17"/>
      <x:c r="E45" s="17" t="str">
        <x:v>Anleitung zur Vorlage öffnen</x:v>
      </x:c>
      <x:c r="F45" s="17"/>
      <x:c r="G45" s="17"/>
      <x:c r="H45" s="17"/>
      <x:c r="I45" s="17"/>
      <x:c r="J45" s="17"/>
      <x:c r="K45" s="17"/>
      <x:c r="L45" s="17"/>
      <x:c r="M45" s="17"/>
    </x:row>
  </x:sheetData>
  <x:mergeCells count="6">
    <x:mergeCell ref="A2:M2"/>
    <x:mergeCell ref="A3:M3"/>
    <x:mergeCell ref="A4:M4"/>
    <x:mergeCell ref="A45:C45"/>
    <x:mergeCell ref="E45:M45"/>
    <x:mergeCell ref="A1:B1"/>
  </x:mergeCells>
  <x:hyperlinks>
    <x:hyperlink xmlns:ns1="http://schemas.openxmlformats.org/officeDocument/2006/relationships" ref="A45" ns1:id="evWebsite"/>
    <x:hyperlink xmlns:ns2="http://schemas.openxmlformats.org/officeDocument/2006/relationships" ref="E45" ns2:id="evArticle"/>
  </x:hyperlinks>
  <x:pageMargins left="0.7" right="0.7" top="0.75" bottom="0.75" header="0.3" footer="0.3"/>
  <x:drawing xmlns:r="http://schemas.openxmlformats.org/officeDocument/2006/relationships" r:id="Rac08c3c013134c4e"/>
</x:worksheet>
</file>